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energyapi-my.sharepoint.com/personal/hallalh_api_org/Documents/Desktop/Perforator section II doc updates/"/>
    </mc:Choice>
  </mc:AlternateContent>
  <xr:revisionPtr revIDLastSave="9" documentId="8_{0C307FE5-47F0-4B52-A91F-C499BA987E56}" xr6:coauthVersionLast="47" xr6:coauthVersionMax="47" xr10:uidLastSave="{7B66F777-2D94-436A-B4D1-51FD8ABF074C}"/>
  <workbookProtection lockStructure="1"/>
  <bookViews>
    <workbookView xWindow="-120" yWindow="-120" windowWidth="29040" windowHeight="15840" tabRatio="740" xr2:uid="{00000000-000D-0000-FFFF-FFFF00000000}"/>
  </bookViews>
  <sheets>
    <sheet name="Published Data Sheet" sheetId="1" r:id="rId1"/>
    <sheet name="Test Series 1 @1500 PSI" sheetId="2" r:id="rId2"/>
    <sheet name="Test Series 2 @ 5500 PSI" sheetId="3" r:id="rId3"/>
    <sheet name="Test Series 3 @ 9500 PSI" sheetId="4" r:id="rId4"/>
    <sheet name="Invalidated Shots (Ref. Only)"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20" i="4" l="1"/>
  <c r="AO20" i="4"/>
  <c r="AP20" i="4"/>
  <c r="AQ20" i="4"/>
  <c r="AR20" i="4"/>
  <c r="AT20" i="4"/>
  <c r="AM20" i="4"/>
  <c r="AB20" i="4"/>
  <c r="AC20" i="4"/>
  <c r="AD20" i="4"/>
  <c r="AE20" i="4"/>
  <c r="AF20" i="4"/>
  <c r="AH20" i="4"/>
  <c r="AA20" i="4"/>
  <c r="P20" i="4"/>
  <c r="Q20" i="4"/>
  <c r="R20" i="4"/>
  <c r="S20" i="4"/>
  <c r="T20" i="4"/>
  <c r="V20" i="4"/>
  <c r="O20" i="4"/>
  <c r="AN20" i="3"/>
  <c r="AO20" i="3"/>
  <c r="AP20" i="3"/>
  <c r="AQ20" i="3"/>
  <c r="AR20" i="3"/>
  <c r="AT20" i="3"/>
  <c r="AM20" i="3"/>
  <c r="AB20" i="3"/>
  <c r="AC20" i="3"/>
  <c r="AD20" i="3"/>
  <c r="AE20" i="3"/>
  <c r="AF20" i="3"/>
  <c r="AH20" i="3"/>
  <c r="AA20" i="3"/>
  <c r="P20" i="3"/>
  <c r="Q20" i="3"/>
  <c r="R20" i="3"/>
  <c r="S20" i="3"/>
  <c r="T20" i="3"/>
  <c r="V20" i="3"/>
  <c r="O20" i="3"/>
  <c r="AN20" i="2"/>
  <c r="AO20" i="2"/>
  <c r="AP20" i="2"/>
  <c r="AQ20" i="2"/>
  <c r="AR20" i="2"/>
  <c r="AT20" i="2"/>
  <c r="AM20" i="2"/>
  <c r="AB20" i="2"/>
  <c r="AC20" i="2"/>
  <c r="AD20" i="2"/>
  <c r="AE20" i="2"/>
  <c r="AF20" i="2"/>
  <c r="AH20" i="2"/>
  <c r="AA20" i="2"/>
  <c r="P20" i="2"/>
  <c r="Q20" i="2"/>
  <c r="R20" i="2"/>
  <c r="S20" i="2"/>
  <c r="T20" i="2"/>
  <c r="V20" i="2"/>
  <c r="O20" i="2"/>
  <c r="S28" i="1"/>
  <c r="S29" i="1"/>
  <c r="S30" i="1"/>
  <c r="S27" i="1"/>
  <c r="S24" i="1"/>
  <c r="S23" i="1"/>
  <c r="N28" i="1"/>
  <c r="N29" i="1"/>
  <c r="N30" i="1"/>
  <c r="N27" i="1"/>
  <c r="N24" i="1"/>
  <c r="N23" i="1"/>
  <c r="O30" i="4"/>
  <c r="AO46" i="4"/>
  <c r="AC46" i="4"/>
  <c r="Q46" i="4"/>
  <c r="E46" i="4"/>
  <c r="AO46" i="3"/>
  <c r="AC46" i="3"/>
  <c r="Q46" i="3"/>
  <c r="E46" i="3"/>
  <c r="AO46" i="2"/>
  <c r="AC46" i="2"/>
  <c r="Q46" i="2"/>
  <c r="E46" i="2"/>
  <c r="AN46" i="4"/>
  <c r="AN44" i="4"/>
  <c r="AB46" i="4"/>
  <c r="AB44" i="4"/>
  <c r="P46" i="4"/>
  <c r="P44" i="4"/>
  <c r="D46" i="4"/>
  <c r="D44" i="4"/>
  <c r="AN46" i="3"/>
  <c r="AN44" i="3"/>
  <c r="AB46" i="3"/>
  <c r="AB44" i="3"/>
  <c r="P46" i="3"/>
  <c r="P44" i="3"/>
  <c r="D46" i="3"/>
  <c r="D44" i="3"/>
  <c r="AN46" i="2"/>
  <c r="AN44" i="2"/>
  <c r="AB46" i="2"/>
  <c r="AB44" i="2"/>
  <c r="P46" i="2"/>
  <c r="P44" i="2"/>
  <c r="D46" i="2"/>
  <c r="D44" i="2"/>
  <c r="O21" i="1" l="1"/>
  <c r="J21" i="1"/>
  <c r="E21" i="1"/>
  <c r="C50" i="2"/>
  <c r="O50" i="2"/>
  <c r="R27" i="1"/>
  <c r="R24" i="1"/>
  <c r="R23" i="1"/>
  <c r="Q27" i="1"/>
  <c r="Q24" i="1"/>
  <c r="Q23" i="1"/>
  <c r="P27" i="1" l="1"/>
  <c r="P24" i="1"/>
  <c r="P23" i="1"/>
  <c r="O27" i="1"/>
  <c r="O24" i="1"/>
  <c r="O23" i="1"/>
  <c r="AM50" i="4"/>
  <c r="R25" i="1" s="1"/>
  <c r="AA50" i="4"/>
  <c r="Q25" i="1" s="1"/>
  <c r="O50" i="4"/>
  <c r="P25" i="1" s="1"/>
  <c r="C50" i="4"/>
  <c r="O25" i="1" s="1"/>
  <c r="AM44" i="4"/>
  <c r="AO44" i="4" s="1"/>
  <c r="AA44" i="4"/>
  <c r="AC44" i="4" s="1"/>
  <c r="O44" i="4"/>
  <c r="Q44" i="4" s="1"/>
  <c r="C44" i="4"/>
  <c r="E44" i="4" s="1"/>
  <c r="AO40" i="4"/>
  <c r="AN40" i="4"/>
  <c r="AC40" i="4"/>
  <c r="AB40" i="4"/>
  <c r="Q40" i="4"/>
  <c r="P40" i="4"/>
  <c r="E40" i="4"/>
  <c r="D40" i="4"/>
  <c r="AO35" i="4"/>
  <c r="AM35" i="4"/>
  <c r="AC35" i="4"/>
  <c r="AA35" i="4"/>
  <c r="Q35" i="4"/>
  <c r="O35" i="4"/>
  <c r="E35" i="4"/>
  <c r="C35" i="4"/>
  <c r="AO34" i="4"/>
  <c r="AM34" i="4"/>
  <c r="AC34" i="4"/>
  <c r="AA34" i="4"/>
  <c r="Q34" i="4"/>
  <c r="O34" i="4"/>
  <c r="E34" i="4"/>
  <c r="C34" i="4"/>
  <c r="AO33" i="4"/>
  <c r="AM33" i="4"/>
  <c r="AM45" i="4" s="1"/>
  <c r="R28" i="1" s="1"/>
  <c r="AC33" i="4"/>
  <c r="AA33" i="4"/>
  <c r="AA45" i="4" s="1"/>
  <c r="Q28" i="1" s="1"/>
  <c r="Q33" i="4"/>
  <c r="O33" i="4"/>
  <c r="O45" i="4" s="1"/>
  <c r="P28" i="1" s="1"/>
  <c r="E33" i="4"/>
  <c r="C33" i="4"/>
  <c r="C45" i="4" s="1"/>
  <c r="O28" i="1" s="1"/>
  <c r="AM26" i="4"/>
  <c r="AA26" i="4"/>
  <c r="O26" i="4"/>
  <c r="C26" i="4"/>
  <c r="AR24" i="4"/>
  <c r="AQ24" i="4"/>
  <c r="AP24" i="4"/>
  <c r="AO24" i="4"/>
  <c r="AN24" i="4"/>
  <c r="AM24" i="4"/>
  <c r="AF24" i="4"/>
  <c r="AE24" i="4"/>
  <c r="AD24" i="4"/>
  <c r="AC24" i="4"/>
  <c r="AB24" i="4"/>
  <c r="AA24" i="4"/>
  <c r="T24" i="4"/>
  <c r="S24" i="4"/>
  <c r="R24" i="4"/>
  <c r="Q24" i="4"/>
  <c r="P24" i="4"/>
  <c r="O24" i="4"/>
  <c r="H24" i="4"/>
  <c r="G24" i="4"/>
  <c r="F24" i="4"/>
  <c r="E24" i="4"/>
  <c r="D24" i="4"/>
  <c r="C24" i="4"/>
  <c r="AT16" i="4"/>
  <c r="AM30" i="4" s="1"/>
  <c r="R30" i="1" s="1"/>
  <c r="AR16" i="4"/>
  <c r="AQ16" i="4"/>
  <c r="AP16" i="4"/>
  <c r="AO16" i="4"/>
  <c r="AN16" i="4"/>
  <c r="AM16" i="4"/>
  <c r="AH16" i="4"/>
  <c r="AA30" i="4" s="1"/>
  <c r="Q30" i="1" s="1"/>
  <c r="AF16" i="4"/>
  <c r="AE16" i="4"/>
  <c r="AD16" i="4"/>
  <c r="AC16" i="4"/>
  <c r="AB16" i="4"/>
  <c r="AA16" i="4"/>
  <c r="V16" i="4"/>
  <c r="P30" i="1" s="1"/>
  <c r="T16" i="4"/>
  <c r="S16" i="4"/>
  <c r="R16" i="4"/>
  <c r="Q16" i="4"/>
  <c r="P16" i="4"/>
  <c r="O16" i="4"/>
  <c r="J16" i="4"/>
  <c r="J20" i="4" s="1"/>
  <c r="C30" i="4" s="1"/>
  <c r="O30" i="1" s="1"/>
  <c r="H16" i="4"/>
  <c r="H20" i="4" s="1"/>
  <c r="G16" i="4"/>
  <c r="G20" i="4" s="1"/>
  <c r="F16" i="4"/>
  <c r="F20" i="4" s="1"/>
  <c r="E16" i="4"/>
  <c r="E20" i="4" s="1"/>
  <c r="D16" i="4"/>
  <c r="D20" i="4" s="1"/>
  <c r="C16" i="4"/>
  <c r="C20" i="4" s="1"/>
  <c r="AR15" i="4"/>
  <c r="AQ15" i="4"/>
  <c r="AP15" i="4"/>
  <c r="AO15" i="4"/>
  <c r="AN15" i="4"/>
  <c r="AM15" i="4"/>
  <c r="AF15" i="4"/>
  <c r="AE15" i="4"/>
  <c r="AD15" i="4"/>
  <c r="AC15" i="4"/>
  <c r="AB15" i="4"/>
  <c r="AA15" i="4"/>
  <c r="T15" i="4"/>
  <c r="S15" i="4"/>
  <c r="R15" i="4"/>
  <c r="Q15" i="4"/>
  <c r="P15" i="4"/>
  <c r="O15" i="4"/>
  <c r="H15" i="4"/>
  <c r="G15" i="4"/>
  <c r="F15" i="4"/>
  <c r="E15" i="4"/>
  <c r="D15" i="4"/>
  <c r="C15" i="4"/>
  <c r="AM7" i="4"/>
  <c r="AA7" i="4"/>
  <c r="O7" i="4"/>
  <c r="C7" i="4"/>
  <c r="AM4" i="4"/>
  <c r="AA4" i="4"/>
  <c r="O4" i="4"/>
  <c r="C4" i="4"/>
  <c r="AM3" i="4"/>
  <c r="AA3" i="4"/>
  <c r="O3" i="4"/>
  <c r="C3" i="4"/>
  <c r="M27" i="1"/>
  <c r="M24" i="1"/>
  <c r="M23" i="1"/>
  <c r="L27" i="1"/>
  <c r="L24" i="1"/>
  <c r="L23" i="1"/>
  <c r="J27" i="1"/>
  <c r="K27" i="1"/>
  <c r="K24" i="1"/>
  <c r="K23" i="1"/>
  <c r="J24" i="1"/>
  <c r="J23" i="1"/>
  <c r="AM37" i="3"/>
  <c r="AA37" i="3"/>
  <c r="AB38" i="3" s="1"/>
  <c r="O37" i="3"/>
  <c r="Q38" i="3" s="1"/>
  <c r="C37" i="3"/>
  <c r="D38" i="3" s="1"/>
  <c r="AM50" i="3"/>
  <c r="M25" i="1" s="1"/>
  <c r="AA50" i="3"/>
  <c r="L25" i="1" s="1"/>
  <c r="O50" i="3"/>
  <c r="K25" i="1" s="1"/>
  <c r="C50" i="3"/>
  <c r="J25" i="1" s="1"/>
  <c r="AM44" i="3"/>
  <c r="AO44" i="3" s="1"/>
  <c r="AA44" i="3"/>
  <c r="AC44" i="3" s="1"/>
  <c r="O44" i="3"/>
  <c r="Q44" i="3" s="1"/>
  <c r="C44" i="3"/>
  <c r="E44" i="3" s="1"/>
  <c r="AO40" i="3"/>
  <c r="AN40" i="3"/>
  <c r="AC40" i="3"/>
  <c r="AB40" i="3"/>
  <c r="Q40" i="3"/>
  <c r="P40" i="3"/>
  <c r="E40" i="3"/>
  <c r="D40" i="3"/>
  <c r="AO38" i="3"/>
  <c r="AO35" i="3"/>
  <c r="AM35" i="3"/>
  <c r="AC35" i="3"/>
  <c r="AA35" i="3"/>
  <c r="Q35" i="3"/>
  <c r="O35" i="3"/>
  <c r="E35" i="3"/>
  <c r="C35" i="3"/>
  <c r="AO34" i="3"/>
  <c r="AM34" i="3"/>
  <c r="AC34" i="3"/>
  <c r="AA34" i="3"/>
  <c r="Q34" i="3"/>
  <c r="O34" i="3"/>
  <c r="E34" i="3"/>
  <c r="C34" i="3"/>
  <c r="AO33" i="3"/>
  <c r="AM33" i="3"/>
  <c r="AM45" i="3" s="1"/>
  <c r="M28" i="1" s="1"/>
  <c r="AC33" i="3"/>
  <c r="AA33" i="3"/>
  <c r="AA45" i="3" s="1"/>
  <c r="L28" i="1" s="1"/>
  <c r="Q33" i="3"/>
  <c r="O33" i="3"/>
  <c r="O45" i="3" s="1"/>
  <c r="K28" i="1" s="1"/>
  <c r="E33" i="3"/>
  <c r="C33" i="3"/>
  <c r="C45" i="3" s="1"/>
  <c r="J28" i="1" s="1"/>
  <c r="AM26" i="3"/>
  <c r="AA26" i="3"/>
  <c r="O26" i="3"/>
  <c r="C26" i="3"/>
  <c r="AR24" i="3"/>
  <c r="AQ24" i="3"/>
  <c r="AP24" i="3"/>
  <c r="AO24" i="3"/>
  <c r="AN24" i="3"/>
  <c r="AM24" i="3"/>
  <c r="AF24" i="3"/>
  <c r="AE24" i="3"/>
  <c r="AD24" i="3"/>
  <c r="AC24" i="3"/>
  <c r="AB24" i="3"/>
  <c r="AA24" i="3"/>
  <c r="T24" i="3"/>
  <c r="S24" i="3"/>
  <c r="R24" i="3"/>
  <c r="Q24" i="3"/>
  <c r="P24" i="3"/>
  <c r="O24" i="3"/>
  <c r="H24" i="3"/>
  <c r="G24" i="3"/>
  <c r="F24" i="3"/>
  <c r="E24" i="3"/>
  <c r="D24" i="3"/>
  <c r="C24" i="3"/>
  <c r="AT16" i="3"/>
  <c r="AM30" i="3" s="1"/>
  <c r="AR16" i="3"/>
  <c r="AQ16" i="3"/>
  <c r="AP16" i="3"/>
  <c r="AO16" i="3"/>
  <c r="AN16" i="3"/>
  <c r="AM16" i="3"/>
  <c r="AH16" i="3"/>
  <c r="AA30" i="3" s="1"/>
  <c r="L30" i="1" s="1"/>
  <c r="AF16" i="3"/>
  <c r="AE16" i="3"/>
  <c r="AD16" i="3"/>
  <c r="AC16" i="3"/>
  <c r="AB16" i="3"/>
  <c r="AA16" i="3"/>
  <c r="V16" i="3"/>
  <c r="O30" i="3" s="1"/>
  <c r="K30" i="1" s="1"/>
  <c r="T16" i="3"/>
  <c r="S16" i="3"/>
  <c r="R16" i="3"/>
  <c r="Q16" i="3"/>
  <c r="P16" i="3"/>
  <c r="O16" i="3"/>
  <c r="J16" i="3"/>
  <c r="J20" i="3" s="1"/>
  <c r="C30" i="3" s="1"/>
  <c r="J30" i="1" s="1"/>
  <c r="H16" i="3"/>
  <c r="H20" i="3" s="1"/>
  <c r="G16" i="3"/>
  <c r="G20" i="3" s="1"/>
  <c r="F16" i="3"/>
  <c r="F20" i="3" s="1"/>
  <c r="E16" i="3"/>
  <c r="E20" i="3" s="1"/>
  <c r="D16" i="3"/>
  <c r="D20" i="3" s="1"/>
  <c r="C16" i="3"/>
  <c r="C20" i="3" s="1"/>
  <c r="AR15" i="3"/>
  <c r="AQ15" i="3"/>
  <c r="AP15" i="3"/>
  <c r="AO15" i="3"/>
  <c r="AN15" i="3"/>
  <c r="AM15" i="3"/>
  <c r="AF15" i="3"/>
  <c r="AE15" i="3"/>
  <c r="AD15" i="3"/>
  <c r="AC15" i="3"/>
  <c r="AB15" i="3"/>
  <c r="AA15" i="3"/>
  <c r="T15" i="3"/>
  <c r="S15" i="3"/>
  <c r="R15" i="3"/>
  <c r="Q15" i="3"/>
  <c r="P15" i="3"/>
  <c r="O15" i="3"/>
  <c r="H15" i="3"/>
  <c r="G15" i="3"/>
  <c r="F15" i="3"/>
  <c r="E15" i="3"/>
  <c r="D15" i="3"/>
  <c r="C15" i="3"/>
  <c r="AM7" i="3"/>
  <c r="AA7" i="3"/>
  <c r="O7" i="3"/>
  <c r="C7" i="3"/>
  <c r="AM4" i="3"/>
  <c r="AA4" i="3"/>
  <c r="O4" i="3"/>
  <c r="C4" i="3"/>
  <c r="AM3" i="3"/>
  <c r="AA3" i="3"/>
  <c r="O3" i="3"/>
  <c r="C3" i="3"/>
  <c r="F24" i="1"/>
  <c r="F23" i="1"/>
  <c r="H27" i="1"/>
  <c r="H24" i="1"/>
  <c r="H23" i="1"/>
  <c r="G27" i="1"/>
  <c r="G24" i="1"/>
  <c r="G23" i="1"/>
  <c r="AM35" i="2"/>
  <c r="AM34" i="2"/>
  <c r="AM33" i="2"/>
  <c r="AA35" i="2"/>
  <c r="AA34" i="2"/>
  <c r="AA33" i="2"/>
  <c r="O35" i="2"/>
  <c r="O34" i="2"/>
  <c r="O33" i="2"/>
  <c r="C35" i="2"/>
  <c r="C34" i="2"/>
  <c r="C33" i="2"/>
  <c r="F27" i="1"/>
  <c r="O25" i="4" l="1"/>
  <c r="O29" i="4" s="1"/>
  <c r="P29" i="1" s="1"/>
  <c r="AM25" i="4"/>
  <c r="AM29" i="4" s="1"/>
  <c r="R29" i="1" s="1"/>
  <c r="C25" i="3"/>
  <c r="C29" i="3" s="1"/>
  <c r="J29" i="1" s="1"/>
  <c r="AA25" i="3"/>
  <c r="AA29" i="3" s="1"/>
  <c r="L29" i="1" s="1"/>
  <c r="C25" i="4"/>
  <c r="C29" i="4" s="1"/>
  <c r="O29" i="1" s="1"/>
  <c r="AA25" i="4"/>
  <c r="AA29" i="4" s="1"/>
  <c r="Q29" i="1" s="1"/>
  <c r="E38" i="3"/>
  <c r="AN29" i="4"/>
  <c r="AB30" i="4"/>
  <c r="AC30" i="4"/>
  <c r="AO30" i="4"/>
  <c r="AN30" i="4"/>
  <c r="E30" i="4"/>
  <c r="D30" i="4"/>
  <c r="P29" i="4"/>
  <c r="E29" i="4"/>
  <c r="P30" i="4"/>
  <c r="Q30" i="4"/>
  <c r="AO30" i="3"/>
  <c r="M30" i="1"/>
  <c r="AM25" i="3"/>
  <c r="AM29" i="3" s="1"/>
  <c r="M29" i="1" s="1"/>
  <c r="O25" i="3"/>
  <c r="O29" i="3" s="1"/>
  <c r="K29" i="1" s="1"/>
  <c r="AC38" i="3"/>
  <c r="AC29" i="3"/>
  <c r="AB29" i="3"/>
  <c r="D30" i="3"/>
  <c r="E30" i="3"/>
  <c r="AB30" i="3"/>
  <c r="AC30" i="3"/>
  <c r="E29" i="3"/>
  <c r="D29" i="3"/>
  <c r="Q30" i="3"/>
  <c r="P30" i="3"/>
  <c r="AN30" i="3"/>
  <c r="P38" i="3"/>
  <c r="AN38" i="3"/>
  <c r="AM50" i="2"/>
  <c r="H25" i="1" s="1"/>
  <c r="AM44" i="2"/>
  <c r="AO44" i="2" s="1"/>
  <c r="AO40" i="2"/>
  <c r="AN40" i="2"/>
  <c r="AO35" i="2"/>
  <c r="AO34" i="2"/>
  <c r="AO33" i="2"/>
  <c r="AM45" i="2"/>
  <c r="H28" i="1" s="1"/>
  <c r="AM26" i="2"/>
  <c r="AR24" i="2"/>
  <c r="AQ24" i="2"/>
  <c r="AP24" i="2"/>
  <c r="AO24" i="2"/>
  <c r="AN24" i="2"/>
  <c r="AM24" i="2"/>
  <c r="AT16" i="2"/>
  <c r="AM30" i="2" s="1"/>
  <c r="H30" i="1" s="1"/>
  <c r="AR16" i="2"/>
  <c r="AQ16" i="2"/>
  <c r="AP16" i="2"/>
  <c r="AO16" i="2"/>
  <c r="AN16" i="2"/>
  <c r="AM16" i="2"/>
  <c r="AR15" i="2"/>
  <c r="AQ15" i="2"/>
  <c r="AP15" i="2"/>
  <c r="AO15" i="2"/>
  <c r="AN15" i="2"/>
  <c r="AM15" i="2"/>
  <c r="AM7" i="2"/>
  <c r="AM4" i="2"/>
  <c r="AM3" i="2"/>
  <c r="AA50" i="2"/>
  <c r="G25" i="1" s="1"/>
  <c r="AA44" i="2"/>
  <c r="AC44" i="2" s="1"/>
  <c r="AC40" i="2"/>
  <c r="AB40" i="2"/>
  <c r="AC35" i="2"/>
  <c r="AC34" i="2"/>
  <c r="AC33" i="2"/>
  <c r="AA45" i="2"/>
  <c r="G28" i="1" s="1"/>
  <c r="AA26" i="2"/>
  <c r="AF24" i="2"/>
  <c r="AE24" i="2"/>
  <c r="AD24" i="2"/>
  <c r="AC24" i="2"/>
  <c r="AB24" i="2"/>
  <c r="AA24" i="2"/>
  <c r="AH16" i="2"/>
  <c r="AA30" i="2" s="1"/>
  <c r="G30" i="1" s="1"/>
  <c r="AF16" i="2"/>
  <c r="AE16" i="2"/>
  <c r="AD16" i="2"/>
  <c r="AC16" i="2"/>
  <c r="AB16" i="2"/>
  <c r="AA16" i="2"/>
  <c r="AF15" i="2"/>
  <c r="AE15" i="2"/>
  <c r="AD15" i="2"/>
  <c r="AC15" i="2"/>
  <c r="AB15" i="2"/>
  <c r="AA15" i="2"/>
  <c r="AA7" i="2"/>
  <c r="AA4" i="2"/>
  <c r="AA3" i="2"/>
  <c r="F25" i="1"/>
  <c r="O44" i="2"/>
  <c r="Q44" i="2" s="1"/>
  <c r="Q40" i="2"/>
  <c r="P40" i="2"/>
  <c r="Q35" i="2"/>
  <c r="Q34" i="2"/>
  <c r="Q33" i="2"/>
  <c r="O45" i="2"/>
  <c r="F28" i="1" s="1"/>
  <c r="O26" i="2"/>
  <c r="T24" i="2"/>
  <c r="S24" i="2"/>
  <c r="R24" i="2"/>
  <c r="Q24" i="2"/>
  <c r="P24" i="2"/>
  <c r="O24" i="2"/>
  <c r="V16" i="2"/>
  <c r="O30" i="2" s="1"/>
  <c r="F30" i="1" s="1"/>
  <c r="T16" i="2"/>
  <c r="S16" i="2"/>
  <c r="R16" i="2"/>
  <c r="Q16" i="2"/>
  <c r="P16" i="2"/>
  <c r="O16" i="2"/>
  <c r="T15" i="2"/>
  <c r="S15" i="2"/>
  <c r="R15" i="2"/>
  <c r="Q15" i="2"/>
  <c r="P15" i="2"/>
  <c r="O15" i="2"/>
  <c r="O7" i="2"/>
  <c r="O4" i="2"/>
  <c r="O3" i="2"/>
  <c r="Q29" i="4" l="1"/>
  <c r="AO29" i="4"/>
  <c r="D29" i="4"/>
  <c r="AO29" i="3"/>
  <c r="AC29" i="4"/>
  <c r="AN29" i="3"/>
  <c r="AB29" i="4"/>
  <c r="P29" i="3"/>
  <c r="N52" i="3" s="1"/>
  <c r="Q29" i="3"/>
  <c r="B52" i="3"/>
  <c r="Z52" i="3"/>
  <c r="AL52" i="3"/>
  <c r="O25" i="2"/>
  <c r="O29" i="2" s="1"/>
  <c r="F29" i="1" s="1"/>
  <c r="AM25" i="2"/>
  <c r="AM29" i="2" s="1"/>
  <c r="H29" i="1" s="1"/>
  <c r="AA25" i="2"/>
  <c r="AA29" i="2" s="1"/>
  <c r="G29" i="1" s="1"/>
  <c r="AO30" i="2"/>
  <c r="AN30" i="2"/>
  <c r="AC30" i="2"/>
  <c r="AB30" i="2"/>
  <c r="Q30" i="2"/>
  <c r="P30" i="2"/>
  <c r="Q29" i="2" l="1"/>
  <c r="P29" i="2"/>
  <c r="AN29" i="2"/>
  <c r="AO29" i="2"/>
  <c r="AB29" i="2"/>
  <c r="AC29" i="2"/>
  <c r="Z32" i="1" l="1"/>
  <c r="X32" i="1"/>
  <c r="AB15" i="1"/>
  <c r="AB7" i="1"/>
  <c r="AC32" i="1" l="1"/>
  <c r="E27" i="1"/>
  <c r="I27" i="1" s="1"/>
  <c r="D24" i="2"/>
  <c r="E24" i="2"/>
  <c r="F24" i="2"/>
  <c r="G24" i="2"/>
  <c r="H24" i="2"/>
  <c r="C24" i="2"/>
  <c r="E40" i="2"/>
  <c r="D40" i="2"/>
  <c r="C26" i="2"/>
  <c r="E24" i="1"/>
  <c r="I24" i="1" s="1"/>
  <c r="E23" i="1"/>
  <c r="I23" i="1" s="1"/>
  <c r="O37" i="2" l="1"/>
  <c r="AM37" i="2"/>
  <c r="AA37" i="2"/>
  <c r="C37" i="2"/>
  <c r="E38" i="2" s="1"/>
  <c r="C37" i="4"/>
  <c r="AM37" i="4"/>
  <c r="AA37" i="4"/>
  <c r="O37" i="4"/>
  <c r="C25" i="2"/>
  <c r="C29" i="2" s="1"/>
  <c r="AO38" i="4" l="1"/>
  <c r="AN38" i="4"/>
  <c r="AL52" i="4" s="1"/>
  <c r="D38" i="2"/>
  <c r="AN38" i="2"/>
  <c r="AL52" i="2" s="1"/>
  <c r="AO38" i="2"/>
  <c r="E38" i="4"/>
  <c r="D38" i="4"/>
  <c r="B52" i="4" s="1"/>
  <c r="AC38" i="2"/>
  <c r="AB38" i="2"/>
  <c r="Z52" i="2" s="1"/>
  <c r="P38" i="2"/>
  <c r="N52" i="2" s="1"/>
  <c r="Q38" i="2"/>
  <c r="AB38" i="4"/>
  <c r="Z52" i="4" s="1"/>
  <c r="AC38" i="4"/>
  <c r="P38" i="4"/>
  <c r="N52" i="4" s="1"/>
  <c r="Q38" i="4"/>
  <c r="E29" i="2"/>
  <c r="E29" i="1"/>
  <c r="D29" i="2"/>
  <c r="I29" i="1" l="1"/>
  <c r="E35" i="2" l="1"/>
  <c r="E34" i="2"/>
  <c r="E33" i="2"/>
  <c r="C3" i="2" l="1"/>
  <c r="C4" i="2"/>
  <c r="C7" i="2"/>
  <c r="E25" i="1"/>
  <c r="C44" i="2"/>
  <c r="D15" i="2"/>
  <c r="E15" i="2"/>
  <c r="F15" i="2"/>
  <c r="G15" i="2"/>
  <c r="H15" i="2"/>
  <c r="C15" i="2"/>
  <c r="E44" i="2" l="1"/>
  <c r="C45" i="2"/>
  <c r="E28" i="1" s="1"/>
  <c r="I28" i="1" s="1"/>
  <c r="D16" i="2"/>
  <c r="D20" i="2" s="1"/>
  <c r="E16" i="2"/>
  <c r="E20" i="2" s="1"/>
  <c r="F16" i="2"/>
  <c r="F20" i="2" s="1"/>
  <c r="G16" i="2"/>
  <c r="G20" i="2" s="1"/>
  <c r="H16" i="2"/>
  <c r="H20" i="2" s="1"/>
  <c r="J16" i="2"/>
  <c r="C16" i="2"/>
  <c r="C20" i="2" s="1"/>
  <c r="J20" i="2" l="1"/>
  <c r="C30" i="2" s="1"/>
  <c r="D30" i="2" l="1"/>
  <c r="B52" i="2" s="1"/>
  <c r="E30" i="1"/>
  <c r="I30" i="1" s="1"/>
  <c r="E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Geerts, Shaun</author>
  </authors>
  <commentList>
    <comment ref="B8" authorId="0" shapeId="0" xr:uid="{00000000-0006-0000-0100-000001000000}">
      <text>
        <r>
          <rPr>
            <b/>
            <sz val="9"/>
            <color indexed="81"/>
            <rFont val="Tahoma"/>
            <family val="2"/>
          </rPr>
          <t>Geerts, Shaun:</t>
        </r>
        <r>
          <rPr>
            <sz val="9"/>
            <color indexed="81"/>
            <rFont val="Tahoma"/>
            <family val="2"/>
          </rPr>
          <t xml:space="preserve">
OMS avg Density = 0.7597 g/cc</t>
        </r>
      </text>
    </comment>
    <comment ref="N8" authorId="0" shapeId="0" xr:uid="{00000000-0006-0000-0100-000002000000}">
      <text>
        <r>
          <rPr>
            <b/>
            <sz val="9"/>
            <color indexed="81"/>
            <rFont val="Tahoma"/>
            <family val="2"/>
          </rPr>
          <t>Geerts, Shaun:</t>
        </r>
        <r>
          <rPr>
            <sz val="9"/>
            <color indexed="81"/>
            <rFont val="Tahoma"/>
            <family val="2"/>
          </rPr>
          <t xml:space="preserve">
OMS avg Density = 0.7597 g/cc</t>
        </r>
      </text>
    </comment>
    <comment ref="Z8" authorId="0" shapeId="0" xr:uid="{00000000-0006-0000-0100-000003000000}">
      <text>
        <r>
          <rPr>
            <b/>
            <sz val="9"/>
            <color indexed="81"/>
            <rFont val="Tahoma"/>
            <family val="2"/>
          </rPr>
          <t>Geerts, Shaun:</t>
        </r>
        <r>
          <rPr>
            <sz val="9"/>
            <color indexed="81"/>
            <rFont val="Tahoma"/>
            <family val="2"/>
          </rPr>
          <t xml:space="preserve">
OMS avg Density = 0.7597 g/cc</t>
        </r>
      </text>
    </comment>
    <comment ref="AL8" authorId="0" shapeId="0" xr:uid="{00000000-0006-0000-0100-000004000000}">
      <text>
        <r>
          <rPr>
            <b/>
            <sz val="9"/>
            <color indexed="81"/>
            <rFont val="Tahoma"/>
            <family val="2"/>
          </rPr>
          <t>Geerts, Shaun:</t>
        </r>
        <r>
          <rPr>
            <sz val="9"/>
            <color indexed="81"/>
            <rFont val="Tahoma"/>
            <family val="2"/>
          </rPr>
          <t xml:space="preserve">
OMS avg Density = 0.7597 g/cc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Geerts, Shaun</author>
  </authors>
  <commentList>
    <comment ref="B8" authorId="0" shapeId="0" xr:uid="{00000000-0006-0000-0200-000001000000}">
      <text>
        <r>
          <rPr>
            <b/>
            <sz val="9"/>
            <color indexed="81"/>
            <rFont val="Tahoma"/>
            <family val="2"/>
          </rPr>
          <t>Geerts, Shaun:</t>
        </r>
        <r>
          <rPr>
            <sz val="9"/>
            <color indexed="81"/>
            <rFont val="Tahoma"/>
            <family val="2"/>
          </rPr>
          <t xml:space="preserve">
OMS avg Density = 0.7597 g/cc</t>
        </r>
      </text>
    </comment>
    <comment ref="N8" authorId="0" shapeId="0" xr:uid="{00000000-0006-0000-0200-000002000000}">
      <text>
        <r>
          <rPr>
            <b/>
            <sz val="9"/>
            <color indexed="81"/>
            <rFont val="Tahoma"/>
            <family val="2"/>
          </rPr>
          <t>Geerts, Shaun:</t>
        </r>
        <r>
          <rPr>
            <sz val="9"/>
            <color indexed="81"/>
            <rFont val="Tahoma"/>
            <family val="2"/>
          </rPr>
          <t xml:space="preserve">
OMS avg Density = 0.7597 g/cc</t>
        </r>
      </text>
    </comment>
    <comment ref="Z8" authorId="0" shapeId="0" xr:uid="{00000000-0006-0000-0200-000003000000}">
      <text>
        <r>
          <rPr>
            <b/>
            <sz val="9"/>
            <color indexed="81"/>
            <rFont val="Tahoma"/>
            <family val="2"/>
          </rPr>
          <t>Geerts, Shaun:</t>
        </r>
        <r>
          <rPr>
            <sz val="9"/>
            <color indexed="81"/>
            <rFont val="Tahoma"/>
            <family val="2"/>
          </rPr>
          <t xml:space="preserve">
OMS avg Density = 0.7597 g/cc</t>
        </r>
      </text>
    </comment>
    <comment ref="AL8" authorId="0" shapeId="0" xr:uid="{00000000-0006-0000-0200-000004000000}">
      <text>
        <r>
          <rPr>
            <b/>
            <sz val="9"/>
            <color indexed="81"/>
            <rFont val="Tahoma"/>
            <family val="2"/>
          </rPr>
          <t>Geerts, Shaun:</t>
        </r>
        <r>
          <rPr>
            <sz val="9"/>
            <color indexed="81"/>
            <rFont val="Tahoma"/>
            <family val="2"/>
          </rPr>
          <t xml:space="preserve">
OMS avg Density = 0.7597 g/cc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Geerts, Shaun</author>
  </authors>
  <commentList>
    <comment ref="B8" authorId="0" shapeId="0" xr:uid="{00000000-0006-0000-0300-000001000000}">
      <text>
        <r>
          <rPr>
            <b/>
            <sz val="9"/>
            <color indexed="81"/>
            <rFont val="Tahoma"/>
            <family val="2"/>
          </rPr>
          <t>Geerts, Shaun:</t>
        </r>
        <r>
          <rPr>
            <sz val="9"/>
            <color indexed="81"/>
            <rFont val="Tahoma"/>
            <family val="2"/>
          </rPr>
          <t xml:space="preserve">
OMS avg Density = 0.7597 g/cc</t>
        </r>
      </text>
    </comment>
    <comment ref="N8" authorId="0" shapeId="0" xr:uid="{00000000-0006-0000-0300-000002000000}">
      <text>
        <r>
          <rPr>
            <b/>
            <sz val="9"/>
            <color indexed="81"/>
            <rFont val="Tahoma"/>
            <family val="2"/>
          </rPr>
          <t>Geerts, Shaun:</t>
        </r>
        <r>
          <rPr>
            <sz val="9"/>
            <color indexed="81"/>
            <rFont val="Tahoma"/>
            <family val="2"/>
          </rPr>
          <t xml:space="preserve">
OMS avg Density = 0.7597 g/cc</t>
        </r>
      </text>
    </comment>
    <comment ref="Z8" authorId="0" shapeId="0" xr:uid="{00000000-0006-0000-0300-000003000000}">
      <text>
        <r>
          <rPr>
            <b/>
            <sz val="9"/>
            <color indexed="81"/>
            <rFont val="Tahoma"/>
            <family val="2"/>
          </rPr>
          <t>Geerts, Shaun:</t>
        </r>
        <r>
          <rPr>
            <sz val="9"/>
            <color indexed="81"/>
            <rFont val="Tahoma"/>
            <family val="2"/>
          </rPr>
          <t xml:space="preserve">
OMS avg Density = 0.7597 g/cc</t>
        </r>
      </text>
    </comment>
    <comment ref="AL8" authorId="0" shapeId="0" xr:uid="{00000000-0006-0000-0300-000004000000}">
      <text>
        <r>
          <rPr>
            <b/>
            <sz val="9"/>
            <color indexed="81"/>
            <rFont val="Tahoma"/>
            <family val="2"/>
          </rPr>
          <t>Geerts, Shaun:</t>
        </r>
        <r>
          <rPr>
            <sz val="9"/>
            <color indexed="81"/>
            <rFont val="Tahoma"/>
            <family val="2"/>
          </rPr>
          <t xml:space="preserve">
OMS avg Density = 0.7597 g/cc</t>
        </r>
      </text>
    </comment>
  </commentList>
</comments>
</file>

<file path=xl/sharedStrings.xml><?xml version="1.0" encoding="utf-8"?>
<sst xmlns="http://schemas.openxmlformats.org/spreadsheetml/2006/main" count="844" uniqueCount="118">
  <si>
    <t>Testing Company</t>
  </si>
  <si>
    <t>Manufacturer Part Number</t>
  </si>
  <si>
    <t>Comments</t>
  </si>
  <si>
    <t>Measurements</t>
  </si>
  <si>
    <t>Confinement Pressure</t>
  </si>
  <si>
    <t>avg</t>
  </si>
  <si>
    <t>Total Core Penetration, in.</t>
  </si>
  <si>
    <t>Total Target Penetration, in.</t>
  </si>
  <si>
    <t>Target Porosity, %</t>
  </si>
  <si>
    <t>/</t>
  </si>
  <si>
    <t>RDX</t>
  </si>
  <si>
    <t>HMX</t>
  </si>
  <si>
    <t>Target Properties:</t>
  </si>
  <si>
    <t>Target Type</t>
  </si>
  <si>
    <t>psi</t>
  </si>
  <si>
    <t>Parallel</t>
  </si>
  <si>
    <t>Perpindicular</t>
  </si>
  <si>
    <t>Sheet Built In Equations/Data</t>
  </si>
  <si>
    <t>UCS Measurement Method</t>
  </si>
  <si>
    <t>Simulated Gun System</t>
  </si>
  <si>
    <t>Casing</t>
  </si>
  <si>
    <t>Cement</t>
  </si>
  <si>
    <t>Manufacturer's Certification</t>
  </si>
  <si>
    <t>Charge Name</t>
  </si>
  <si>
    <t>Test Date</t>
  </si>
  <si>
    <t>Company Official Signature</t>
  </si>
  <si>
    <t>Title</t>
  </si>
  <si>
    <t>Date</t>
  </si>
  <si>
    <t>Company</t>
  </si>
  <si>
    <t>Address</t>
  </si>
  <si>
    <t>Name of test as it should appear on website:</t>
  </si>
  <si>
    <t>Name of test as it appears on application and application date:</t>
  </si>
  <si>
    <t>HNS</t>
  </si>
  <si>
    <t>End 1</t>
  </si>
  <si>
    <t>Plug 1</t>
  </si>
  <si>
    <t>Plug 2</t>
  </si>
  <si>
    <t>Plug 3</t>
  </si>
  <si>
    <t>End 2</t>
  </si>
  <si>
    <t>Saturating Fluid</t>
  </si>
  <si>
    <t>Saturating Fluid Density</t>
  </si>
  <si>
    <t>Diameter, in</t>
  </si>
  <si>
    <t>Length, in</t>
  </si>
  <si>
    <r>
      <t>Volume, in</t>
    </r>
    <r>
      <rPr>
        <vertAlign val="superscript"/>
        <sz val="11"/>
        <color theme="1"/>
        <rFont val="Calibri"/>
        <family val="2"/>
        <scheme val="minor"/>
      </rPr>
      <t>3</t>
    </r>
  </si>
  <si>
    <t>Dry Weight, g</t>
  </si>
  <si>
    <t>Porosity, %</t>
  </si>
  <si>
    <t>Target</t>
  </si>
  <si>
    <t>Date(s) of Testing</t>
  </si>
  <si>
    <t>-</t>
  </si>
  <si>
    <t>Bedding Plane Orientation</t>
  </si>
  <si>
    <t>Target Config</t>
  </si>
  <si>
    <t>Standard</t>
  </si>
  <si>
    <t>Special</t>
  </si>
  <si>
    <t>4140 Mill HT 18-22 Rockwell</t>
  </si>
  <si>
    <t>inch</t>
  </si>
  <si>
    <t>Class A, Type I or II Portland</t>
  </si>
  <si>
    <t>Liquid (OMS or Water)</t>
  </si>
  <si>
    <t>L/D Ratio, Must be  2.0:1 - 2.5:1</t>
  </si>
  <si>
    <t>Undamaged Core Length, in.</t>
  </si>
  <si>
    <t>Core Requirements</t>
  </si>
  <si>
    <t>g/cc</t>
  </si>
  <si>
    <t>Test Setup</t>
  </si>
  <si>
    <t>Pre-Test Measurements</t>
  </si>
  <si>
    <t>Test Performance Data</t>
  </si>
  <si>
    <t>Plug Sampling</t>
  </si>
  <si>
    <t>Scratch Test</t>
  </si>
  <si>
    <t>Casing Through Hole, minor, in.</t>
  </si>
  <si>
    <t>Casing Through Hole, major, in.</t>
  </si>
  <si>
    <t>Casing Through Hole Average. in.</t>
  </si>
  <si>
    <t>Overburden Pressures</t>
  </si>
  <si>
    <t>(ref)</t>
  </si>
  <si>
    <t>Test Series 1: Test 1</t>
  </si>
  <si>
    <t>Test Series 1: Test 2</t>
  </si>
  <si>
    <t>Test Series 1: Test 3</t>
  </si>
  <si>
    <t>Test Series 1: Test 4</t>
  </si>
  <si>
    <t>Pore Pressure, psi</t>
  </si>
  <si>
    <t>Reported UCS, psi</t>
  </si>
  <si>
    <t>Overburden Pressure, psi</t>
  </si>
  <si>
    <t>Target Overburden Pressure, psi</t>
  </si>
  <si>
    <t>Target Pore Pressure, psi</t>
  </si>
  <si>
    <t>Sample Failed in Shear</t>
  </si>
  <si>
    <t>Form Data</t>
  </si>
  <si>
    <t>Invalid</t>
  </si>
  <si>
    <t>Valid</t>
  </si>
  <si>
    <t>Used in Calculation</t>
  </si>
  <si>
    <t>Certified By</t>
  </si>
  <si>
    <t>cert</t>
  </si>
  <si>
    <t>recert</t>
  </si>
  <si>
    <t>mfg cert logic</t>
  </si>
  <si>
    <t>self</t>
  </si>
  <si>
    <t>3rd</t>
  </si>
  <si>
    <t>Charge Date Shift</t>
  </si>
  <si>
    <t>Test Series 3: Test 4</t>
  </si>
  <si>
    <t>Test Series 3: Test 3</t>
  </si>
  <si>
    <t>Test Series 3: Test 2</t>
  </si>
  <si>
    <t>Test Series 3: Test 1</t>
  </si>
  <si>
    <t>Test Series 2: Test 1</t>
  </si>
  <si>
    <t>Test Series 2: Test 2</t>
  </si>
  <si>
    <t>Test Series 2: Test 3</t>
  </si>
  <si>
    <t>Test Series 2: Test 4</t>
  </si>
  <si>
    <t>Saturated Weight, g</t>
  </si>
  <si>
    <t>Plug UCS, psi</t>
  </si>
  <si>
    <t>AverageTarget UCS</t>
  </si>
  <si>
    <t>Target Porosity</t>
  </si>
  <si>
    <t>Nominal Casing Thickness</t>
  </si>
  <si>
    <t>Nominal Cement Thickness</t>
  </si>
  <si>
    <t>Nominal Fluid Clearance</t>
  </si>
  <si>
    <t>Explosive Type / Gram Wt.</t>
  </si>
  <si>
    <t>Charge Case Material</t>
  </si>
  <si>
    <t>Test Configuration:</t>
  </si>
  <si>
    <t>Target UCS, psi</t>
  </si>
  <si>
    <t>Fluid Clearance</t>
  </si>
  <si>
    <t>Distance from Jet Tip to Target OD, in.</t>
  </si>
  <si>
    <t>Witnessed by:</t>
  </si>
  <si>
    <t>Date of Witness:</t>
  </si>
  <si>
    <t>I certify that these tests were made according to the procedures as outlined in API RP 19B: Recommended Practices for Evaluation of Well Perforators, Third Edition, July, 2021. All of the shaped charges and detonating cord used in these tests are standard equipment with our company and were not changed in any manner for the test. Furthermore, the shaped charges and detonating cord are substantially the same as would be furnished to perforate a well for any operator. The results of this test are intended to be used to assist users in predicting downhole penetration and hole size.  The penetrations reported do not represent the actual performance that may be produced in any given well application. API neither endorses these test results nor recommends the use of the perforator system described.</t>
  </si>
  <si>
    <t xml:space="preserve">Refer to the API Perforator Section II Witness Instructions at www.api.org/perforator for specific details on the activities that are mandatory to witness. The API representative may not witness but confirms that the following data has been filled out by the manufacturer: Target properties, Target UCS and Target Porosity in the Published Data Sheet form and Saturation Fluid, Pre-Test Measurements and Core Requirements sections in the Test Series forms. API does not certify or endorse the results in any way and the manufacturer remains solely responsible for submitting all information to the sheet and the accuracy and completeness of the data provided. </t>
  </si>
  <si>
    <t>Indeterminable</t>
  </si>
  <si>
    <t>FM-3064, Rev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</si>
</sst>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yy;@"/>
    <numFmt numFmtId="165" formatCode="0.0"/>
    <numFmt numFmtId="166" formatCode="0.0%"/>
  </numFmts>
  <fonts count="14" x14ac:knownFonts="1">
    <font>
      <sz val="11"/>
      <color theme="1"/>
      <name val="Calibri"/>
      <family val="2"/>
      <scheme val="minor"/>
    </font>
    <font>
      <sz val="11"/>
      <color theme="1"/>
      <name val="Calibri"/>
      <family val="2"/>
      <scheme val="minor"/>
    </font>
    <font>
      <sz val="10"/>
      <color theme="1"/>
      <name val="Calibri"/>
      <family val="2"/>
      <scheme val="minor"/>
    </font>
    <font>
      <sz val="8"/>
      <color theme="1"/>
      <name val="Arial"/>
      <family val="2"/>
    </font>
    <font>
      <sz val="10"/>
      <color theme="1"/>
      <name val="Arial"/>
      <family val="2"/>
    </font>
    <font>
      <vertAlign val="superscript"/>
      <sz val="11"/>
      <color theme="1"/>
      <name val="Calibri"/>
      <family val="2"/>
      <scheme val="minor"/>
    </font>
    <font>
      <sz val="9"/>
      <color indexed="81"/>
      <name val="Tahoma"/>
      <family val="2"/>
    </font>
    <font>
      <b/>
      <sz val="9"/>
      <color indexed="81"/>
      <name val="Tahoma"/>
      <family val="2"/>
    </font>
    <font>
      <sz val="8"/>
      <color rgb="FF000000"/>
      <name val="Tahoma"/>
      <family val="2"/>
    </font>
    <font>
      <b/>
      <sz val="10"/>
      <color theme="1"/>
      <name val="Arial"/>
      <family val="2"/>
    </font>
    <font>
      <b/>
      <sz val="9"/>
      <color theme="1"/>
      <name val="Arial"/>
      <family val="2"/>
    </font>
    <font>
      <sz val="11"/>
      <name val="Calibri"/>
      <family val="2"/>
      <scheme val="minor"/>
    </font>
    <font>
      <b/>
      <i/>
      <sz val="10"/>
      <color theme="1"/>
      <name val="Arial"/>
      <family val="2"/>
    </font>
    <font>
      <b/>
      <sz val="8"/>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4" fillId="0" borderId="1" xfId="0" applyFont="1" applyFill="1" applyBorder="1" applyAlignment="1" applyProtection="1">
      <protection locked="0"/>
    </xf>
    <xf numFmtId="0" fontId="4" fillId="0" borderId="6" xfId="0" applyFont="1" applyFill="1" applyBorder="1" applyAlignment="1" applyProtection="1">
      <protection locked="0"/>
    </xf>
    <xf numFmtId="0" fontId="4" fillId="0" borderId="0" xfId="0" applyFont="1" applyAlignment="1" applyProtection="1">
      <alignment horizontal="left"/>
      <protection locked="0"/>
    </xf>
    <xf numFmtId="0" fontId="0" fillId="0" borderId="7" xfId="0" applyFill="1" applyBorder="1" applyProtection="1">
      <protection locked="0"/>
    </xf>
    <xf numFmtId="2" fontId="0" fillId="0" borderId="15" xfId="0" applyNumberFormat="1" applyFill="1" applyBorder="1" applyProtection="1">
      <protection locked="0"/>
    </xf>
    <xf numFmtId="2" fontId="4" fillId="0" borderId="7" xfId="0" applyNumberFormat="1" applyFont="1" applyFill="1" applyBorder="1" applyAlignment="1" applyProtection="1">
      <protection locked="0"/>
    </xf>
    <xf numFmtId="0" fontId="11" fillId="4" borderId="7" xfId="0" applyFont="1" applyFill="1" applyBorder="1" applyAlignment="1" applyProtection="1">
      <alignment horizontal="center"/>
      <protection locked="0"/>
    </xf>
    <xf numFmtId="0" fontId="0" fillId="2" borderId="0" xfId="0" applyFill="1" applyProtection="1"/>
    <xf numFmtId="0" fontId="0" fillId="0" borderId="0" xfId="0" applyFill="1" applyBorder="1" applyProtection="1"/>
    <xf numFmtId="0" fontId="0" fillId="0" borderId="0" xfId="0" applyProtection="1"/>
    <xf numFmtId="0" fontId="0" fillId="2" borderId="4" xfId="0" applyFill="1" applyBorder="1" applyAlignment="1" applyProtection="1">
      <alignment horizontal="center"/>
    </xf>
    <xf numFmtId="0" fontId="0" fillId="0" borderId="0" xfId="0" applyFill="1" applyBorder="1" applyAlignment="1" applyProtection="1">
      <alignment horizontal="center"/>
    </xf>
    <xf numFmtId="0" fontId="4" fillId="0" borderId="0" xfId="0" applyFont="1" applyBorder="1" applyAlignment="1" applyProtection="1">
      <alignment horizontal="left"/>
    </xf>
    <xf numFmtId="0" fontId="0" fillId="2" borderId="0" xfId="0" applyFill="1" applyBorder="1" applyAlignment="1" applyProtection="1">
      <alignment horizontal="left"/>
    </xf>
    <xf numFmtId="0" fontId="0" fillId="0" borderId="0" xfId="0" applyFill="1" applyBorder="1" applyAlignment="1" applyProtection="1">
      <alignment horizontal="left"/>
    </xf>
    <xf numFmtId="0" fontId="0" fillId="0" borderId="0" xfId="0" applyAlignment="1" applyProtection="1"/>
    <xf numFmtId="0" fontId="0" fillId="0" borderId="1" xfId="0" applyBorder="1" applyAlignment="1" applyProtection="1"/>
    <xf numFmtId="0" fontId="0" fillId="2" borderId="20" xfId="0" applyFill="1" applyBorder="1" applyAlignment="1" applyProtection="1">
      <alignment horizontal="center"/>
    </xf>
    <xf numFmtId="0" fontId="0" fillId="0" borderId="0" xfId="0" applyBorder="1" applyProtection="1"/>
    <xf numFmtId="0" fontId="0" fillId="2" borderId="0"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 xfId="0" applyBorder="1" applyProtection="1"/>
    <xf numFmtId="0" fontId="0" fillId="0" borderId="7" xfId="0" applyBorder="1" applyProtection="1"/>
    <xf numFmtId="0" fontId="0" fillId="2" borderId="1" xfId="0" applyFill="1" applyBorder="1" applyAlignment="1" applyProtection="1">
      <alignment horizontal="center" vertical="center"/>
    </xf>
    <xf numFmtId="0" fontId="0" fillId="0" borderId="7" xfId="0" applyFill="1" applyBorder="1" applyProtection="1"/>
    <xf numFmtId="0" fontId="0" fillId="2" borderId="23" xfId="0" applyFill="1" applyBorder="1" applyProtection="1"/>
    <xf numFmtId="0" fontId="0" fillId="2" borderId="17" xfId="0" applyFill="1" applyBorder="1" applyProtection="1"/>
    <xf numFmtId="165" fontId="0" fillId="0" borderId="7" xfId="0" applyNumberFormat="1" applyBorder="1" applyProtection="1"/>
    <xf numFmtId="2" fontId="0" fillId="0" borderId="7" xfId="0" applyNumberFormat="1" applyBorder="1" applyProtection="1"/>
    <xf numFmtId="2" fontId="0" fillId="2" borderId="23" xfId="0" applyNumberFormat="1" applyFill="1" applyBorder="1" applyProtection="1"/>
    <xf numFmtId="2" fontId="0" fillId="0" borderId="0" xfId="0" applyNumberFormat="1" applyFill="1" applyBorder="1" applyProtection="1"/>
    <xf numFmtId="2" fontId="0" fillId="2" borderId="17" xfId="0" applyNumberFormat="1" applyFill="1" applyBorder="1" applyProtection="1"/>
    <xf numFmtId="0" fontId="11" fillId="4" borderId="7" xfId="0" applyFont="1" applyFill="1" applyBorder="1" applyAlignment="1" applyProtection="1">
      <alignment horizontal="center"/>
    </xf>
    <xf numFmtId="166" fontId="0" fillId="0" borderId="7" xfId="1" applyNumberFormat="1" applyFont="1" applyBorder="1" applyProtection="1"/>
    <xf numFmtId="10" fontId="0" fillId="2" borderId="23" xfId="1" applyNumberFormat="1" applyFont="1" applyFill="1" applyBorder="1" applyProtection="1"/>
    <xf numFmtId="10" fontId="0" fillId="0" borderId="0" xfId="1" applyNumberFormat="1" applyFont="1" applyFill="1" applyBorder="1" applyProtection="1"/>
    <xf numFmtId="10" fontId="0" fillId="2" borderId="17" xfId="1" applyNumberFormat="1" applyFont="1" applyFill="1" applyBorder="1" applyProtection="1"/>
    <xf numFmtId="0" fontId="0" fillId="0" borderId="0" xfId="0" applyBorder="1" applyAlignment="1" applyProtection="1">
      <alignment horizontal="center"/>
    </xf>
    <xf numFmtId="1" fontId="0" fillId="0" borderId="7" xfId="0" applyNumberFormat="1" applyBorder="1" applyProtection="1"/>
    <xf numFmtId="0" fontId="0" fillId="0" borderId="0" xfId="0" applyAlignment="1" applyProtection="1">
      <alignment horizontal="right"/>
    </xf>
    <xf numFmtId="0" fontId="0" fillId="0" borderId="0" xfId="0" applyAlignment="1" applyProtection="1">
      <alignment horizontal="left"/>
    </xf>
    <xf numFmtId="0" fontId="0" fillId="2" borderId="0" xfId="0" applyFill="1" applyAlignment="1" applyProtection="1">
      <alignment horizontal="left"/>
    </xf>
    <xf numFmtId="166" fontId="0" fillId="0" borderId="7" xfId="0" applyNumberFormat="1" applyBorder="1" applyProtection="1"/>
    <xf numFmtId="0" fontId="4" fillId="0" borderId="7" xfId="0" applyFont="1" applyBorder="1" applyAlignment="1" applyProtection="1">
      <alignment horizontal="left"/>
    </xf>
    <xf numFmtId="0" fontId="4" fillId="0" borderId="7" xfId="0" applyFont="1" applyBorder="1" applyAlignment="1" applyProtection="1"/>
    <xf numFmtId="0" fontId="4" fillId="0" borderId="0" xfId="0" applyFont="1" applyBorder="1" applyAlignment="1" applyProtection="1"/>
    <xf numFmtId="0" fontId="4" fillId="2" borderId="0" xfId="0" applyFont="1" applyFill="1" applyBorder="1" applyAlignment="1" applyProtection="1"/>
    <xf numFmtId="0" fontId="4" fillId="0" borderId="0" xfId="0" applyFont="1" applyFill="1" applyBorder="1" applyAlignment="1" applyProtection="1"/>
    <xf numFmtId="3" fontId="4" fillId="0" borderId="7" xfId="2" applyNumberFormat="1" applyFont="1" applyBorder="1" applyAlignment="1" applyProtection="1"/>
    <xf numFmtId="0" fontId="4" fillId="0" borderId="0" xfId="0" applyFont="1" applyAlignment="1" applyProtection="1">
      <alignment horizontal="left"/>
    </xf>
    <xf numFmtId="0" fontId="4" fillId="2" borderId="20"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15" xfId="0" applyFont="1" applyBorder="1" applyAlignment="1" applyProtection="1">
      <alignment horizontal="left"/>
    </xf>
    <xf numFmtId="0" fontId="0" fillId="0" borderId="21" xfId="0" applyBorder="1" applyAlignment="1" applyProtection="1">
      <alignment horizontal="right"/>
    </xf>
    <xf numFmtId="0" fontId="0" fillId="0" borderId="0" xfId="0" applyBorder="1" applyAlignment="1" applyProtection="1"/>
    <xf numFmtId="0" fontId="0" fillId="0" borderId="22" xfId="0" applyBorder="1" applyAlignment="1" applyProtection="1"/>
    <xf numFmtId="0" fontId="0" fillId="2" borderId="0" xfId="0" applyFill="1" applyBorder="1" applyAlignment="1" applyProtection="1">
      <alignment horizontal="center"/>
    </xf>
    <xf numFmtId="0" fontId="0" fillId="2" borderId="22" xfId="0" applyFill="1" applyBorder="1" applyAlignment="1" applyProtection="1">
      <alignment horizontal="center"/>
    </xf>
    <xf numFmtId="2" fontId="0" fillId="0" borderId="0" xfId="0" applyNumberFormat="1" applyProtection="1"/>
    <xf numFmtId="2" fontId="4" fillId="0" borderId="7" xfId="0" applyNumberFormat="1" applyFont="1" applyBorder="1" applyAlignment="1" applyProtection="1"/>
    <xf numFmtId="2" fontId="4" fillId="0" borderId="0" xfId="0" applyNumberFormat="1" applyFont="1" applyBorder="1" applyAlignment="1" applyProtection="1"/>
    <xf numFmtId="2" fontId="4" fillId="0" borderId="0" xfId="0" applyNumberFormat="1" applyFont="1" applyFill="1" applyBorder="1" applyAlignment="1" applyProtection="1"/>
    <xf numFmtId="0" fontId="0" fillId="0" borderId="0" xfId="0" applyFill="1" applyProtection="1"/>
    <xf numFmtId="0" fontId="4" fillId="0" borderId="7" xfId="0" applyFont="1" applyBorder="1" applyAlignment="1" applyProtection="1">
      <protection locked="0"/>
    </xf>
    <xf numFmtId="2" fontId="0" fillId="0" borderId="7" xfId="0" applyNumberFormat="1" applyBorder="1" applyProtection="1">
      <protection locked="0"/>
    </xf>
    <xf numFmtId="0" fontId="4" fillId="0" borderId="0" xfId="0" applyFont="1" applyFill="1" applyBorder="1" applyAlignment="1" applyProtection="1">
      <alignment horizontal="left"/>
    </xf>
    <xf numFmtId="164" fontId="4" fillId="0" borderId="0" xfId="0" applyNumberFormat="1" applyFont="1" applyFill="1" applyBorder="1" applyAlignment="1" applyProtection="1"/>
    <xf numFmtId="164" fontId="4" fillId="0" borderId="0" xfId="0" applyNumberFormat="1" applyFont="1" applyFill="1" applyBorder="1" applyAlignment="1" applyProtection="1">
      <alignment horizontal="center"/>
    </xf>
    <xf numFmtId="0" fontId="4" fillId="0" borderId="0" xfId="0" applyFont="1" applyFill="1" applyAlignment="1" applyProtection="1">
      <alignment horizontal="left"/>
    </xf>
    <xf numFmtId="0" fontId="4" fillId="0" borderId="1" xfId="0" applyFont="1" applyFill="1" applyBorder="1" applyAlignment="1" applyProtection="1"/>
    <xf numFmtId="0" fontId="4" fillId="0" borderId="6" xfId="0" applyFont="1" applyFill="1" applyBorder="1" applyAlignment="1" applyProtection="1"/>
    <xf numFmtId="0" fontId="4" fillId="0" borderId="0" xfId="0" applyFont="1" applyFill="1" applyAlignment="1" applyProtection="1"/>
    <xf numFmtId="0" fontId="4" fillId="0" borderId="14" xfId="0" applyFont="1" applyFill="1" applyBorder="1" applyAlignment="1" applyProtection="1">
      <alignment horizontal="center"/>
    </xf>
    <xf numFmtId="0" fontId="4" fillId="0" borderId="15" xfId="0" applyFont="1" applyFill="1" applyBorder="1" applyAlignment="1" applyProtection="1">
      <alignment horizontal="center"/>
    </xf>
    <xf numFmtId="0" fontId="4" fillId="0" borderId="15" xfId="0" applyFont="1" applyBorder="1" applyAlignment="1" applyProtection="1">
      <alignment horizontal="center"/>
    </xf>
    <xf numFmtId="0" fontId="4" fillId="0" borderId="16" xfId="0" applyFont="1" applyFill="1" applyBorder="1" applyAlignment="1" applyProtection="1">
      <alignment horizontal="center"/>
    </xf>
    <xf numFmtId="0" fontId="4" fillId="0" borderId="0" xfId="0" applyFont="1" applyAlignment="1" applyProtection="1">
      <alignment horizontal="left" wrapText="1"/>
    </xf>
    <xf numFmtId="2" fontId="3" fillId="0" borderId="9" xfId="0" applyNumberFormat="1" applyFont="1" applyFill="1" applyBorder="1" applyAlignment="1" applyProtection="1">
      <alignment horizontal="left"/>
    </xf>
    <xf numFmtId="2" fontId="3" fillId="0" borderId="7" xfId="0" applyNumberFormat="1" applyFont="1" applyFill="1" applyBorder="1" applyAlignment="1" applyProtection="1">
      <alignment horizontal="left"/>
    </xf>
    <xf numFmtId="2" fontId="3" fillId="0" borderId="7" xfId="0" applyNumberFormat="1" applyFont="1" applyBorder="1" applyAlignment="1" applyProtection="1">
      <alignment horizontal="left"/>
    </xf>
    <xf numFmtId="2" fontId="13" fillId="0" borderId="10" xfId="0" applyNumberFormat="1" applyFont="1" applyFill="1" applyBorder="1" applyAlignment="1" applyProtection="1">
      <alignment horizontal="left"/>
    </xf>
    <xf numFmtId="2" fontId="9" fillId="0" borderId="0" xfId="0" applyNumberFormat="1" applyFont="1" applyFill="1" applyBorder="1" applyAlignment="1" applyProtection="1">
      <alignment horizontal="left"/>
    </xf>
    <xf numFmtId="2" fontId="13" fillId="3" borderId="10" xfId="0" applyNumberFormat="1" applyFont="1" applyFill="1" applyBorder="1" applyAlignment="1" applyProtection="1">
      <alignment horizontal="left"/>
    </xf>
    <xf numFmtId="0" fontId="4" fillId="0" borderId="24" xfId="0" applyFont="1" applyFill="1" applyBorder="1" applyAlignment="1" applyProtection="1"/>
    <xf numFmtId="1" fontId="3" fillId="0" borderId="9" xfId="0" applyNumberFormat="1" applyFont="1" applyFill="1" applyBorder="1" applyAlignment="1" applyProtection="1">
      <alignment horizontal="left"/>
    </xf>
    <xf numFmtId="1" fontId="3" fillId="0" borderId="7" xfId="0" applyNumberFormat="1" applyFont="1" applyFill="1" applyBorder="1" applyAlignment="1" applyProtection="1">
      <alignment horizontal="left"/>
    </xf>
    <xf numFmtId="1" fontId="3" fillId="0" borderId="7" xfId="0" applyNumberFormat="1" applyFont="1" applyBorder="1" applyAlignment="1" applyProtection="1">
      <alignment horizontal="left"/>
    </xf>
    <xf numFmtId="1" fontId="13" fillId="0" borderId="10" xfId="0" applyNumberFormat="1" applyFont="1" applyFill="1" applyBorder="1" applyAlignment="1" applyProtection="1">
      <alignment horizontal="left"/>
    </xf>
    <xf numFmtId="1" fontId="9" fillId="0" borderId="0" xfId="0" applyNumberFormat="1" applyFont="1" applyFill="1" applyBorder="1" applyAlignment="1" applyProtection="1">
      <alignment horizontal="left"/>
    </xf>
    <xf numFmtId="166" fontId="3" fillId="0" borderId="11" xfId="1" applyNumberFormat="1" applyFont="1" applyFill="1" applyBorder="1" applyAlignment="1" applyProtection="1">
      <alignment horizontal="left"/>
    </xf>
    <xf numFmtId="166" fontId="3" fillId="0" borderId="12" xfId="1" applyNumberFormat="1" applyFont="1" applyFill="1" applyBorder="1" applyAlignment="1" applyProtection="1">
      <alignment horizontal="left"/>
    </xf>
    <xf numFmtId="166" fontId="3" fillId="0" borderId="12" xfId="1" applyNumberFormat="1" applyFont="1" applyBorder="1" applyAlignment="1" applyProtection="1">
      <alignment horizontal="left"/>
    </xf>
    <xf numFmtId="166" fontId="13" fillId="0" borderId="13" xfId="1" applyNumberFormat="1" applyFont="1" applyFill="1" applyBorder="1" applyAlignment="1" applyProtection="1">
      <alignment horizontal="left"/>
    </xf>
    <xf numFmtId="166" fontId="10" fillId="0" borderId="0" xfId="1" applyNumberFormat="1" applyFont="1" applyFill="1" applyBorder="1" applyAlignment="1" applyProtection="1">
      <alignment horizontal="left"/>
    </xf>
    <xf numFmtId="2" fontId="4" fillId="0" borderId="0" xfId="0" applyNumberFormat="1" applyFont="1" applyFill="1" applyBorder="1" applyAlignment="1" applyProtection="1">
      <alignment horizontal="left"/>
    </xf>
    <xf numFmtId="0" fontId="4" fillId="0" borderId="0" xfId="0" applyFont="1" applyFill="1" applyBorder="1" applyAlignment="1" applyProtection="1">
      <alignment horizontal="right"/>
    </xf>
    <xf numFmtId="0" fontId="4" fillId="0" borderId="0" xfId="0" applyFont="1" applyFill="1" applyAlignment="1" applyProtection="1">
      <alignment horizontal="left"/>
    </xf>
    <xf numFmtId="2" fontId="4"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xf>
    <xf numFmtId="166" fontId="3" fillId="0" borderId="0" xfId="1" applyNumberFormat="1" applyFont="1" applyFill="1" applyBorder="1" applyAlignment="1" applyProtection="1">
      <alignment horizontal="left"/>
    </xf>
    <xf numFmtId="166" fontId="3" fillId="0" borderId="0" xfId="1" applyNumberFormat="1" applyFont="1" applyBorder="1" applyAlignment="1" applyProtection="1">
      <alignment horizontal="left"/>
    </xf>
    <xf numFmtId="166" fontId="13" fillId="0" borderId="0" xfId="1" applyNumberFormat="1" applyFont="1" applyFill="1" applyBorder="1" applyAlignment="1" applyProtection="1">
      <alignment horizontal="left"/>
    </xf>
    <xf numFmtId="2" fontId="4" fillId="0" borderId="0" xfId="0" applyNumberFormat="1" applyFont="1" applyFill="1" applyBorder="1" applyAlignment="1" applyProtection="1">
      <alignment horizontal="center"/>
      <protection locked="0"/>
    </xf>
    <xf numFmtId="2" fontId="4" fillId="0" borderId="0" xfId="0" applyNumberFormat="1" applyFont="1" applyFill="1" applyBorder="1" applyAlignment="1" applyProtection="1">
      <protection locked="0"/>
    </xf>
    <xf numFmtId="14" fontId="4" fillId="0" borderId="0" xfId="0" applyNumberFormat="1" applyFont="1" applyFill="1" applyAlignment="1" applyProtection="1">
      <alignment horizontal="left"/>
    </xf>
    <xf numFmtId="166" fontId="13" fillId="0" borderId="10" xfId="0" applyNumberFormat="1" applyFont="1" applyFill="1" applyBorder="1" applyAlignment="1" applyProtection="1">
      <alignment horizontal="left"/>
    </xf>
    <xf numFmtId="0" fontId="4" fillId="0" borderId="0" xfId="0" applyFont="1" applyFill="1" applyAlignment="1" applyProtection="1">
      <alignment horizontal="center"/>
    </xf>
    <xf numFmtId="0" fontId="4" fillId="0" borderId="1" xfId="0" applyFont="1" applyFill="1" applyBorder="1" applyAlignment="1" applyProtection="1">
      <alignment horizontal="center"/>
      <protection locked="0"/>
    </xf>
    <xf numFmtId="164" fontId="4" fillId="0" borderId="1" xfId="0" applyNumberFormat="1" applyFont="1" applyFill="1" applyBorder="1" applyAlignment="1" applyProtection="1">
      <alignment horizontal="center"/>
      <protection locked="0"/>
    </xf>
    <xf numFmtId="14" fontId="4" fillId="0" borderId="1" xfId="0" applyNumberFormat="1"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1" xfId="0"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49" fontId="4" fillId="0" borderId="1" xfId="0" applyNumberFormat="1" applyFont="1" applyFill="1" applyBorder="1" applyAlignment="1" applyProtection="1">
      <alignment horizontal="center"/>
      <protection locked="0"/>
    </xf>
    <xf numFmtId="0" fontId="4" fillId="0" borderId="26" xfId="0" applyFont="1" applyFill="1" applyBorder="1" applyAlignment="1" applyProtection="1">
      <alignment horizontal="left"/>
      <protection locked="0"/>
    </xf>
    <xf numFmtId="0" fontId="4" fillId="0" borderId="1" xfId="0" applyFont="1" applyFill="1" applyBorder="1" applyAlignment="1" applyProtection="1">
      <alignment horizontal="left"/>
    </xf>
    <xf numFmtId="0" fontId="3" fillId="0" borderId="0" xfId="0" applyFont="1" applyFill="1" applyAlignment="1" applyProtection="1">
      <alignment horizontal="center" vertical="top"/>
    </xf>
    <xf numFmtId="0" fontId="2" fillId="0" borderId="0" xfId="0" applyFont="1" applyFill="1" applyBorder="1" applyAlignment="1" applyProtection="1">
      <alignment horizontal="center" vertical="center" wrapText="1"/>
    </xf>
    <xf numFmtId="0" fontId="4" fillId="0" borderId="0" xfId="0" applyFont="1" applyFill="1" applyAlignment="1" applyProtection="1">
      <alignment horizontal="left"/>
    </xf>
    <xf numFmtId="0" fontId="4" fillId="0" borderId="11" xfId="0" applyFont="1" applyFill="1" applyBorder="1" applyAlignment="1" applyProtection="1">
      <alignment horizontal="left"/>
    </xf>
    <xf numFmtId="0" fontId="4" fillId="0" borderId="19" xfId="0" applyFont="1" applyFill="1" applyBorder="1" applyAlignment="1" applyProtection="1">
      <alignment horizontal="left"/>
    </xf>
    <xf numFmtId="0" fontId="4" fillId="0" borderId="29" xfId="0" applyFont="1" applyFill="1" applyBorder="1" applyAlignment="1" applyProtection="1">
      <alignment horizontal="left"/>
    </xf>
    <xf numFmtId="2" fontId="4" fillId="0" borderId="1" xfId="0" applyNumberFormat="1" applyFont="1" applyFill="1" applyBorder="1" applyAlignment="1" applyProtection="1">
      <alignment horizontal="center"/>
      <protection locked="0"/>
    </xf>
    <xf numFmtId="0" fontId="4" fillId="0" borderId="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6" xfId="0" applyFont="1" applyFill="1" applyBorder="1" applyAlignment="1" applyProtection="1">
      <alignment horizontal="left"/>
    </xf>
    <xf numFmtId="0" fontId="4" fillId="0" borderId="26" xfId="0" applyFont="1" applyFill="1" applyBorder="1" applyAlignment="1" applyProtection="1">
      <alignment horizontal="left"/>
    </xf>
    <xf numFmtId="0" fontId="4" fillId="0" borderId="8"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9" xfId="0" applyFont="1" applyFill="1" applyBorder="1" applyAlignment="1" applyProtection="1">
      <alignment horizontal="left"/>
    </xf>
    <xf numFmtId="0" fontId="4" fillId="0" borderId="23" xfId="0" applyFont="1" applyFill="1" applyBorder="1" applyAlignment="1" applyProtection="1">
      <alignment horizontal="left"/>
    </xf>
    <xf numFmtId="0" fontId="4" fillId="0" borderId="14" xfId="0" applyFont="1" applyFill="1" applyBorder="1" applyAlignment="1" applyProtection="1">
      <alignment horizontal="left"/>
    </xf>
    <xf numFmtId="0" fontId="4" fillId="0" borderId="28" xfId="0" applyFont="1" applyFill="1" applyBorder="1" applyAlignment="1" applyProtection="1">
      <alignment horizontal="left"/>
    </xf>
    <xf numFmtId="3" fontId="4" fillId="0" borderId="5" xfId="0" applyNumberFormat="1" applyFont="1" applyFill="1" applyBorder="1" applyAlignment="1" applyProtection="1">
      <alignment horizontal="right"/>
    </xf>
    <xf numFmtId="3" fontId="4" fillId="0" borderId="3" xfId="0" applyNumberFormat="1" applyFont="1" applyFill="1" applyBorder="1" applyAlignment="1" applyProtection="1">
      <alignment horizontal="right"/>
    </xf>
    <xf numFmtId="0" fontId="4" fillId="0" borderId="3" xfId="0" applyFont="1" applyFill="1" applyBorder="1" applyAlignment="1" applyProtection="1">
      <alignment horizontal="left"/>
    </xf>
    <xf numFmtId="0" fontId="4" fillId="0" borderId="2" xfId="0" applyFont="1" applyFill="1" applyBorder="1" applyAlignment="1" applyProtection="1">
      <alignment horizontal="left"/>
    </xf>
    <xf numFmtId="0" fontId="4" fillId="0" borderId="7" xfId="0" applyFont="1" applyFill="1" applyBorder="1" applyAlignment="1" applyProtection="1">
      <alignment horizontal="center"/>
    </xf>
    <xf numFmtId="0" fontId="4" fillId="0" borderId="7" xfId="0" applyFont="1" applyFill="1" applyBorder="1" applyAlignment="1" applyProtection="1">
      <alignment horizontal="center"/>
      <protection locked="0"/>
    </xf>
    <xf numFmtId="0" fontId="4" fillId="0" borderId="5"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2" xfId="0" applyFont="1" applyFill="1" applyBorder="1" applyAlignment="1" applyProtection="1">
      <alignment horizontal="center"/>
    </xf>
    <xf numFmtId="1" fontId="4" fillId="0" borderId="0" xfId="0" applyNumberFormat="1"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31" xfId="0" applyFont="1" applyFill="1" applyBorder="1" applyAlignment="1" applyProtection="1">
      <alignment horizontal="center"/>
    </xf>
    <xf numFmtId="0" fontId="3" fillId="0" borderId="32"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3" xfId="0" applyFont="1" applyFill="1" applyBorder="1" applyAlignment="1" applyProtection="1">
      <alignment horizontal="center"/>
    </xf>
    <xf numFmtId="0" fontId="0" fillId="0" borderId="4" xfId="0" applyBorder="1" applyAlignment="1" applyProtection="1">
      <alignment horizontal="center"/>
    </xf>
    <xf numFmtId="0" fontId="0" fillId="0" borderId="0" xfId="0" applyBorder="1" applyAlignment="1" applyProtection="1">
      <alignment horizontal="center"/>
    </xf>
    <xf numFmtId="0" fontId="0" fillId="0" borderId="20" xfId="0" applyBorder="1" applyAlignment="1" applyProtection="1">
      <alignment horizontal="center"/>
    </xf>
    <xf numFmtId="0" fontId="4" fillId="0" borderId="20" xfId="0" applyFont="1" applyBorder="1" applyAlignment="1" applyProtection="1">
      <alignment horizontal="center"/>
    </xf>
    <xf numFmtId="0" fontId="0" fillId="0" borderId="1" xfId="0" applyBorder="1" applyAlignment="1" applyProtection="1">
      <alignment horizontal="left"/>
    </xf>
    <xf numFmtId="0" fontId="0" fillId="0" borderId="6" xfId="0" applyBorder="1" applyAlignment="1" applyProtection="1">
      <alignment horizontal="left"/>
    </xf>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7" xfId="0" applyFill="1" applyBorder="1" applyAlignment="1" applyProtection="1">
      <alignment horizontal="center"/>
    </xf>
    <xf numFmtId="0" fontId="0" fillId="0" borderId="15" xfId="0" applyBorder="1" applyAlignment="1" applyProtection="1">
      <alignment horizontal="center"/>
    </xf>
    <xf numFmtId="0" fontId="0" fillId="0" borderId="15" xfId="0" applyBorder="1" applyAlignment="1" applyProtection="1">
      <alignment horizontal="center" vertical="center"/>
    </xf>
    <xf numFmtId="0" fontId="0" fillId="0" borderId="7" xfId="0" applyBorder="1" applyAlignment="1" applyProtection="1">
      <alignment horizontal="center" vertical="center"/>
    </xf>
    <xf numFmtId="0" fontId="0" fillId="0" borderId="7" xfId="0" applyBorder="1" applyAlignment="1" applyProtection="1">
      <alignment horizontal="center"/>
    </xf>
    <xf numFmtId="0" fontId="12" fillId="0" borderId="0" xfId="0" applyFont="1" applyBorder="1" applyAlignment="1" applyProtection="1">
      <alignment horizontal="center"/>
    </xf>
  </cellXfs>
  <cellStyles count="3">
    <cellStyle name="Comma" xfId="2" builtinId="3"/>
    <cellStyle name="Normal" xfId="0" builtinId="0"/>
    <cellStyle name="Percent" xfId="1" builtinId="5"/>
  </cellStyles>
  <dxfs count="31">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trlProps/ctrlProp1.xml><?xml version="1.0" encoding="utf-8"?>
<formControlPr xmlns="http://schemas.microsoft.com/office/spreadsheetml/2009/9/main" objectType="CheckBox" fmlaLink="$AB$4" lockText="1" noThreeD="1"/>
</file>

<file path=xl/ctrlProps/ctrlProp2.xml><?xml version="1.0" encoding="utf-8"?>
<formControlPr xmlns="http://schemas.microsoft.com/office/spreadsheetml/2009/9/main" objectType="CheckBox" fmlaLink="$AB$5" lockText="1" noThreeD="1"/>
</file>

<file path=xl/ctrlProps/ctrlProp3.xml><?xml version="1.0" encoding="utf-8"?>
<formControlPr xmlns="http://schemas.microsoft.com/office/spreadsheetml/2009/9/main" objectType="CheckBox" fmlaLink="$AB$12" lockText="1" noThreeD="1"/>
</file>

<file path=xl/ctrlProps/ctrlProp4.xml><?xml version="1.0" encoding="utf-8"?>
<formControlPr xmlns="http://schemas.microsoft.com/office/spreadsheetml/2009/9/main" objectType="CheckBox" fmlaLink="$AB$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7</xdr:row>
          <xdr:rowOff>38100</xdr:rowOff>
        </xdr:from>
        <xdr:to>
          <xdr:col>6</xdr:col>
          <xdr:colOff>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Standard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xdr:row>
          <xdr:rowOff>38100</xdr:rowOff>
        </xdr:from>
        <xdr:to>
          <xdr:col>15</xdr:col>
          <xdr:colOff>361950</xdr:colOff>
          <xdr:row>9</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Special Test Conditions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0</xdr:rowOff>
        </xdr:from>
        <xdr:to>
          <xdr:col>0</xdr:col>
          <xdr:colOff>1123950</xdr:colOff>
          <xdr:row>38</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Certified by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152400</xdr:rowOff>
        </xdr:from>
        <xdr:to>
          <xdr:col>0</xdr:col>
          <xdr:colOff>1123950</xdr:colOff>
          <xdr:row>39</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Recertified by</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
  <sheetViews>
    <sheetView tabSelected="1" zoomScaleNormal="100" zoomScaleSheetLayoutView="100" workbookViewId="0">
      <selection activeCell="B1" sqref="B1:K1"/>
    </sheetView>
  </sheetViews>
  <sheetFormatPr defaultColWidth="9.140625" defaultRowHeight="12.75" x14ac:dyDescent="0.2"/>
  <cols>
    <col min="1" max="1" width="18.140625" style="50" customWidth="1"/>
    <col min="2" max="20" width="5.7109375" style="50" customWidth="1"/>
    <col min="21" max="21" width="9.140625" style="50"/>
    <col min="22" max="22" width="15" style="50" bestFit="1" customWidth="1"/>
    <col min="23" max="23" width="9.5703125" style="50" bestFit="1" customWidth="1"/>
    <col min="24" max="29" width="9.140625" style="50" hidden="1" customWidth="1"/>
    <col min="30" max="16384" width="9.140625" style="50"/>
  </cols>
  <sheetData>
    <row r="1" spans="1:31" ht="18" customHeight="1" x14ac:dyDescent="0.2">
      <c r="A1" s="66" t="s">
        <v>0</v>
      </c>
      <c r="B1" s="108"/>
      <c r="C1" s="108"/>
      <c r="D1" s="108"/>
      <c r="E1" s="108"/>
      <c r="F1" s="108"/>
      <c r="G1" s="108"/>
      <c r="H1" s="108"/>
      <c r="I1" s="108"/>
      <c r="J1" s="108"/>
      <c r="K1" s="108"/>
      <c r="L1" s="67"/>
      <c r="M1" s="124" t="s">
        <v>46</v>
      </c>
      <c r="N1" s="124"/>
      <c r="O1" s="124"/>
      <c r="P1" s="109"/>
      <c r="Q1" s="109"/>
      <c r="R1" s="68" t="s">
        <v>47</v>
      </c>
      <c r="S1" s="109"/>
      <c r="T1" s="109"/>
      <c r="U1" s="69"/>
      <c r="V1" s="69" t="s">
        <v>117</v>
      </c>
      <c r="W1" s="105"/>
      <c r="X1" s="50" t="s">
        <v>17</v>
      </c>
    </row>
    <row r="2" spans="1:31" ht="15" customHeight="1" x14ac:dyDescent="0.2">
      <c r="A2" s="66" t="s">
        <v>23</v>
      </c>
      <c r="B2" s="111"/>
      <c r="C2" s="111"/>
      <c r="D2" s="111"/>
      <c r="E2" s="111"/>
      <c r="F2" s="111"/>
      <c r="G2" s="111"/>
      <c r="H2" s="111"/>
      <c r="I2" s="111"/>
      <c r="J2" s="111"/>
      <c r="K2" s="111"/>
      <c r="L2" s="66"/>
      <c r="M2" s="48"/>
      <c r="N2" s="48"/>
      <c r="O2" s="48"/>
      <c r="P2" s="66"/>
      <c r="Q2" s="66"/>
      <c r="R2" s="48"/>
      <c r="S2" s="48"/>
      <c r="T2" s="48"/>
      <c r="U2" s="69"/>
      <c r="V2" s="69"/>
      <c r="W2" s="69"/>
    </row>
    <row r="3" spans="1:31" ht="15" customHeight="1" x14ac:dyDescent="0.2">
      <c r="A3" s="125" t="s">
        <v>1</v>
      </c>
      <c r="B3" s="125"/>
      <c r="C3" s="111"/>
      <c r="D3" s="111"/>
      <c r="E3" s="111"/>
      <c r="F3" s="111"/>
      <c r="G3" s="111"/>
      <c r="H3" s="111"/>
      <c r="I3" s="111"/>
      <c r="J3" s="111"/>
      <c r="K3" s="111"/>
      <c r="L3" s="66"/>
      <c r="M3" s="124" t="s">
        <v>90</v>
      </c>
      <c r="N3" s="124"/>
      <c r="O3" s="124"/>
      <c r="P3" s="110"/>
      <c r="Q3" s="108"/>
      <c r="R3" s="108"/>
      <c r="S3" s="108"/>
      <c r="T3" s="108"/>
      <c r="U3" s="69"/>
      <c r="V3" s="69"/>
      <c r="W3" s="69"/>
      <c r="AB3" s="50" t="s">
        <v>49</v>
      </c>
    </row>
    <row r="4" spans="1:31" ht="15" customHeight="1" x14ac:dyDescent="0.2">
      <c r="A4" s="48" t="s">
        <v>106</v>
      </c>
      <c r="B4" s="69"/>
      <c r="C4" s="108"/>
      <c r="D4" s="108"/>
      <c r="E4" s="52" t="s">
        <v>9</v>
      </c>
      <c r="F4" s="108"/>
      <c r="G4" s="108"/>
      <c r="H4" s="48"/>
      <c r="I4" s="69"/>
      <c r="J4" s="69"/>
      <c r="K4" s="48"/>
      <c r="L4" s="124" t="s">
        <v>107</v>
      </c>
      <c r="M4" s="124"/>
      <c r="N4" s="124"/>
      <c r="O4" s="124"/>
      <c r="P4" s="111"/>
      <c r="Q4" s="111"/>
      <c r="R4" s="111"/>
      <c r="S4" s="111"/>
      <c r="T4" s="111"/>
      <c r="U4" s="69"/>
      <c r="V4" s="69"/>
      <c r="W4" s="69"/>
      <c r="X4" s="50" t="s">
        <v>15</v>
      </c>
      <c r="Z4" s="50" t="s">
        <v>10</v>
      </c>
      <c r="AB4" s="3" t="b">
        <v>0</v>
      </c>
      <c r="AC4" s="50" t="s">
        <v>50</v>
      </c>
    </row>
    <row r="5" spans="1:31" x14ac:dyDescent="0.2">
      <c r="A5" s="66" t="s">
        <v>19</v>
      </c>
      <c r="B5" s="66"/>
      <c r="C5" s="114"/>
      <c r="D5" s="114"/>
      <c r="E5" s="114"/>
      <c r="F5" s="114"/>
      <c r="G5" s="114"/>
      <c r="H5" s="48"/>
      <c r="I5" s="48"/>
      <c r="J5" s="69"/>
      <c r="K5" s="66"/>
      <c r="L5" s="66"/>
      <c r="M5" s="66"/>
      <c r="N5" s="66"/>
      <c r="O5" s="66"/>
      <c r="P5" s="66"/>
      <c r="Q5" s="66"/>
      <c r="R5" s="66"/>
      <c r="S5" s="66"/>
      <c r="T5" s="66"/>
      <c r="U5" s="69"/>
      <c r="V5" s="69"/>
      <c r="W5" s="69"/>
      <c r="X5" s="50" t="s">
        <v>16</v>
      </c>
      <c r="Z5" s="50" t="s">
        <v>11</v>
      </c>
      <c r="AB5" s="3" t="b">
        <v>0</v>
      </c>
      <c r="AC5" s="50" t="s">
        <v>51</v>
      </c>
    </row>
    <row r="6" spans="1:31" x14ac:dyDescent="0.2">
      <c r="A6" s="66" t="s">
        <v>2</v>
      </c>
      <c r="B6" s="108"/>
      <c r="C6" s="108"/>
      <c r="D6" s="108"/>
      <c r="E6" s="108"/>
      <c r="F6" s="108"/>
      <c r="G6" s="108"/>
      <c r="H6" s="108"/>
      <c r="I6" s="108"/>
      <c r="J6" s="108"/>
      <c r="K6" s="108"/>
      <c r="L6" s="108"/>
      <c r="M6" s="108"/>
      <c r="N6" s="108"/>
      <c r="O6" s="108"/>
      <c r="P6" s="108"/>
      <c r="Q6" s="108"/>
      <c r="R6" s="108"/>
      <c r="S6" s="108"/>
      <c r="T6" s="108"/>
      <c r="U6" s="69"/>
      <c r="V6" s="69"/>
      <c r="W6" s="69"/>
      <c r="X6" s="50" t="s">
        <v>116</v>
      </c>
      <c r="Z6" s="50" t="s">
        <v>32</v>
      </c>
    </row>
    <row r="7" spans="1:31" x14ac:dyDescent="0.2">
      <c r="A7" s="112"/>
      <c r="B7" s="112"/>
      <c r="C7" s="112"/>
      <c r="D7" s="112"/>
      <c r="E7" s="112"/>
      <c r="F7" s="112"/>
      <c r="G7" s="112"/>
      <c r="H7" s="112"/>
      <c r="I7" s="112"/>
      <c r="J7" s="112"/>
      <c r="K7" s="112"/>
      <c r="L7" s="112"/>
      <c r="M7" s="112"/>
      <c r="N7" s="112"/>
      <c r="O7" s="112"/>
      <c r="P7" s="112"/>
      <c r="Q7" s="112"/>
      <c r="R7" s="112"/>
      <c r="S7" s="112"/>
      <c r="T7" s="112"/>
      <c r="U7" s="69"/>
      <c r="V7" s="69"/>
      <c r="W7" s="69"/>
      <c r="AB7" s="50" t="b">
        <f>IF(OR(AB4=TRUE, AB5=TRUE,), TRUE, FALSE)</f>
        <v>0</v>
      </c>
    </row>
    <row r="8" spans="1:31" ht="6.75" customHeight="1" x14ac:dyDescent="0.2">
      <c r="A8" s="69"/>
      <c r="B8" s="69"/>
      <c r="C8" s="69"/>
      <c r="D8" s="69"/>
      <c r="E8" s="69"/>
      <c r="F8" s="69"/>
      <c r="G8" s="69"/>
      <c r="H8" s="69"/>
      <c r="I8" s="69"/>
      <c r="J8" s="69"/>
      <c r="K8" s="69"/>
      <c r="L8" s="69"/>
      <c r="M8" s="69"/>
      <c r="N8" s="69"/>
      <c r="O8" s="69"/>
      <c r="P8" s="69"/>
      <c r="Q8" s="69"/>
      <c r="R8" s="69"/>
      <c r="S8" s="69"/>
      <c r="T8" s="69"/>
      <c r="U8" s="69"/>
      <c r="V8" s="69"/>
      <c r="W8" s="69"/>
      <c r="AE8" s="13"/>
    </row>
    <row r="9" spans="1:31" x14ac:dyDescent="0.2">
      <c r="A9" s="69" t="s">
        <v>108</v>
      </c>
      <c r="B9" s="69"/>
      <c r="C9" s="69"/>
      <c r="D9" s="69"/>
      <c r="E9" s="69"/>
      <c r="F9" s="69"/>
      <c r="G9" s="69"/>
      <c r="H9" s="69"/>
      <c r="I9" s="69"/>
      <c r="J9" s="69"/>
      <c r="K9" s="69"/>
      <c r="L9" s="69"/>
      <c r="M9" s="69"/>
      <c r="N9" s="69"/>
      <c r="O9" s="69"/>
      <c r="P9" s="69"/>
      <c r="Q9" s="69"/>
      <c r="R9" s="69"/>
      <c r="S9" s="69"/>
      <c r="T9" s="69"/>
      <c r="U9" s="69"/>
      <c r="V9" s="69"/>
      <c r="W9" s="69"/>
      <c r="X9" s="50" t="s">
        <v>63</v>
      </c>
    </row>
    <row r="10" spans="1:31" ht="15" customHeight="1" x14ac:dyDescent="0.2">
      <c r="A10" s="69" t="s">
        <v>20</v>
      </c>
      <c r="B10" s="70">
        <v>0.5</v>
      </c>
      <c r="C10" s="48" t="s">
        <v>53</v>
      </c>
      <c r="D10" s="116" t="s">
        <v>52</v>
      </c>
      <c r="E10" s="116"/>
      <c r="F10" s="116"/>
      <c r="G10" s="116"/>
      <c r="H10" s="116"/>
      <c r="I10" s="116"/>
      <c r="J10" s="116"/>
      <c r="K10" s="69"/>
      <c r="L10" s="1"/>
      <c r="M10" s="48" t="s">
        <v>53</v>
      </c>
      <c r="N10" s="112"/>
      <c r="O10" s="112"/>
      <c r="P10" s="112"/>
      <c r="Q10" s="112"/>
      <c r="R10" s="112"/>
      <c r="S10" s="112"/>
      <c r="T10" s="112"/>
      <c r="U10" s="69"/>
      <c r="V10" s="69"/>
      <c r="W10" s="69"/>
      <c r="X10" s="50" t="s">
        <v>64</v>
      </c>
    </row>
    <row r="11" spans="1:31" ht="15" customHeight="1" x14ac:dyDescent="0.2">
      <c r="A11" s="69" t="s">
        <v>21</v>
      </c>
      <c r="B11" s="71">
        <v>0.75</v>
      </c>
      <c r="C11" s="48" t="s">
        <v>53</v>
      </c>
      <c r="D11" s="126" t="s">
        <v>54</v>
      </c>
      <c r="E11" s="126"/>
      <c r="F11" s="126"/>
      <c r="G11" s="126"/>
      <c r="H11" s="126"/>
      <c r="I11" s="126"/>
      <c r="J11" s="126"/>
      <c r="K11" s="69"/>
      <c r="L11" s="2"/>
      <c r="M11" s="48" t="s">
        <v>53</v>
      </c>
      <c r="N11" s="113"/>
      <c r="O11" s="113"/>
      <c r="P11" s="113"/>
      <c r="Q11" s="113"/>
      <c r="R11" s="113"/>
      <c r="S11" s="113"/>
      <c r="T11" s="113"/>
      <c r="U11" s="69"/>
      <c r="V11" s="69"/>
      <c r="W11" s="69"/>
      <c r="AB11" s="50" t="s">
        <v>84</v>
      </c>
    </row>
    <row r="12" spans="1:31" ht="15" customHeight="1" x14ac:dyDescent="0.2">
      <c r="A12" s="69" t="s">
        <v>110</v>
      </c>
      <c r="B12" s="71">
        <v>0.75</v>
      </c>
      <c r="C12" s="48" t="s">
        <v>53</v>
      </c>
      <c r="D12" s="127" t="s">
        <v>55</v>
      </c>
      <c r="E12" s="127"/>
      <c r="F12" s="127"/>
      <c r="G12" s="127"/>
      <c r="H12" s="127"/>
      <c r="I12" s="126"/>
      <c r="J12" s="126"/>
      <c r="K12" s="69"/>
      <c r="L12" s="2"/>
      <c r="M12" s="48" t="s">
        <v>53</v>
      </c>
      <c r="N12" s="115"/>
      <c r="O12" s="115"/>
      <c r="P12" s="115"/>
      <c r="Q12" s="115"/>
      <c r="R12" s="115"/>
      <c r="S12" s="113"/>
      <c r="T12" s="113"/>
      <c r="U12" s="69"/>
      <c r="V12" s="69"/>
      <c r="W12" s="69"/>
      <c r="AB12" s="3" t="b">
        <v>0</v>
      </c>
      <c r="AC12" s="50" t="s">
        <v>85</v>
      </c>
    </row>
    <row r="13" spans="1:31" ht="15" customHeight="1" x14ac:dyDescent="0.2">
      <c r="A13" s="119" t="s">
        <v>68</v>
      </c>
      <c r="B13" s="119"/>
      <c r="C13" s="145">
        <v>1500</v>
      </c>
      <c r="D13" s="145"/>
      <c r="E13" s="145">
        <v>5500</v>
      </c>
      <c r="F13" s="145"/>
      <c r="G13" s="145">
        <v>9500</v>
      </c>
      <c r="H13" s="145"/>
      <c r="I13" s="66" t="s">
        <v>14</v>
      </c>
      <c r="J13" s="66"/>
      <c r="K13" s="69"/>
      <c r="L13" s="48"/>
      <c r="M13" s="146"/>
      <c r="N13" s="146"/>
      <c r="O13" s="146"/>
      <c r="P13" s="146"/>
      <c r="Q13" s="146"/>
      <c r="R13" s="146"/>
      <c r="S13" s="66" t="s">
        <v>14</v>
      </c>
      <c r="U13" s="69"/>
      <c r="V13" s="69"/>
      <c r="W13" s="69"/>
      <c r="AB13" s="3" t="b">
        <v>0</v>
      </c>
      <c r="AC13" s="50" t="s">
        <v>86</v>
      </c>
    </row>
    <row r="14" spans="1:31" ht="6" customHeight="1" x14ac:dyDescent="0.2">
      <c r="A14" s="69"/>
      <c r="B14" s="69"/>
      <c r="C14" s="69"/>
      <c r="D14" s="69"/>
      <c r="E14" s="69"/>
      <c r="F14" s="69"/>
      <c r="G14" s="69"/>
      <c r="H14" s="69"/>
      <c r="I14" s="69"/>
      <c r="J14" s="69"/>
      <c r="K14" s="69"/>
      <c r="L14" s="69"/>
      <c r="M14" s="69"/>
      <c r="N14" s="69"/>
      <c r="O14" s="69"/>
      <c r="P14" s="69"/>
      <c r="Q14" s="69"/>
      <c r="R14" s="69"/>
      <c r="S14" s="69"/>
      <c r="T14" s="69"/>
      <c r="U14" s="69"/>
      <c r="V14" s="69"/>
      <c r="W14" s="69"/>
    </row>
    <row r="15" spans="1:31" x14ac:dyDescent="0.2">
      <c r="A15" s="69" t="s">
        <v>12</v>
      </c>
      <c r="B15" s="69"/>
      <c r="C15" s="69"/>
      <c r="D15" s="69"/>
      <c r="E15" s="69"/>
      <c r="F15" s="69"/>
      <c r="G15" s="69"/>
      <c r="H15" s="69"/>
      <c r="I15" s="69"/>
      <c r="J15" s="69"/>
      <c r="K15" s="69"/>
      <c r="L15" s="69"/>
      <c r="M15" s="69"/>
      <c r="N15" s="69"/>
      <c r="O15" s="69"/>
      <c r="P15" s="69"/>
      <c r="Q15" s="69"/>
      <c r="R15" s="69"/>
      <c r="S15" s="69"/>
      <c r="T15" s="69"/>
      <c r="U15" s="69"/>
      <c r="V15" s="69"/>
      <c r="W15" s="69"/>
      <c r="AB15" s="50" t="b">
        <f>IF(OR(AB12=TRUE, AB13=TRUE,), TRUE, FALSE)</f>
        <v>0</v>
      </c>
    </row>
    <row r="16" spans="1:31" x14ac:dyDescent="0.2">
      <c r="A16" s="69" t="s">
        <v>13</v>
      </c>
      <c r="B16" s="108"/>
      <c r="C16" s="108"/>
      <c r="D16" s="108"/>
      <c r="E16" s="108"/>
      <c r="F16" s="108"/>
      <c r="G16" s="108"/>
      <c r="H16" s="108"/>
      <c r="I16" s="108"/>
      <c r="J16" s="108"/>
      <c r="K16" s="108"/>
      <c r="L16" s="108"/>
      <c r="M16" s="108"/>
      <c r="N16" s="108"/>
      <c r="O16" s="108"/>
      <c r="P16" s="108"/>
      <c r="Q16" s="108"/>
      <c r="R16" s="108"/>
      <c r="S16" s="108"/>
      <c r="T16" s="69"/>
      <c r="U16" s="69"/>
      <c r="V16" s="69"/>
      <c r="W16" s="69"/>
    </row>
    <row r="17" spans="1:29" x14ac:dyDescent="0.2">
      <c r="A17" s="72" t="s">
        <v>38</v>
      </c>
      <c r="B17" s="111"/>
      <c r="C17" s="111"/>
      <c r="D17" s="111"/>
      <c r="E17" s="111"/>
      <c r="F17" s="111"/>
      <c r="G17" s="111"/>
      <c r="H17" s="111"/>
      <c r="I17" s="48"/>
      <c r="J17" s="119" t="s">
        <v>48</v>
      </c>
      <c r="K17" s="119"/>
      <c r="L17" s="119"/>
      <c r="M17" s="119"/>
      <c r="N17" s="119"/>
      <c r="O17" s="112"/>
      <c r="P17" s="112"/>
      <c r="Q17" s="112"/>
      <c r="R17" s="112"/>
      <c r="S17" s="112"/>
      <c r="T17" s="69"/>
      <c r="U17" s="69"/>
      <c r="V17" s="69"/>
      <c r="W17" s="69"/>
    </row>
    <row r="18" spans="1:29" x14ac:dyDescent="0.2">
      <c r="A18" s="69"/>
      <c r="B18" s="150"/>
      <c r="C18" s="150"/>
      <c r="D18" s="150"/>
      <c r="E18" s="150"/>
      <c r="F18" s="150"/>
      <c r="G18" s="150"/>
      <c r="H18" s="96"/>
      <c r="I18" s="69"/>
      <c r="J18" s="119" t="s">
        <v>18</v>
      </c>
      <c r="K18" s="119"/>
      <c r="L18" s="119"/>
      <c r="M18" s="119"/>
      <c r="N18" s="119"/>
      <c r="O18" s="116" t="s">
        <v>63</v>
      </c>
      <c r="P18" s="116"/>
      <c r="Q18" s="116"/>
      <c r="R18" s="116"/>
      <c r="S18" s="116"/>
      <c r="T18" s="69"/>
      <c r="U18" s="69"/>
      <c r="V18" s="69"/>
      <c r="W18" s="69"/>
    </row>
    <row r="19" spans="1:29" ht="6" customHeight="1" thickBot="1" x14ac:dyDescent="0.25">
      <c r="A19" s="69"/>
      <c r="B19" s="69"/>
      <c r="C19" s="69"/>
      <c r="D19" s="69"/>
      <c r="E19" s="69"/>
      <c r="F19" s="69"/>
      <c r="G19" s="69"/>
      <c r="H19" s="69"/>
      <c r="I19" s="69"/>
      <c r="J19" s="69"/>
      <c r="K19" s="69"/>
      <c r="L19" s="69"/>
      <c r="M19" s="69"/>
      <c r="N19" s="69"/>
      <c r="O19" s="69"/>
      <c r="P19" s="69"/>
      <c r="Q19" s="69"/>
      <c r="R19" s="69"/>
      <c r="S19" s="69"/>
      <c r="T19" s="69"/>
      <c r="U19" s="69"/>
      <c r="V19" s="69"/>
      <c r="W19" s="69"/>
    </row>
    <row r="20" spans="1:29" ht="13.5" thickBot="1" x14ac:dyDescent="0.25">
      <c r="A20" s="128" t="s">
        <v>3</v>
      </c>
      <c r="B20" s="129"/>
      <c r="C20" s="129"/>
      <c r="D20" s="130"/>
      <c r="E20" s="147" t="s">
        <v>4</v>
      </c>
      <c r="F20" s="148"/>
      <c r="G20" s="148"/>
      <c r="H20" s="148"/>
      <c r="I20" s="148"/>
      <c r="J20" s="148"/>
      <c r="K20" s="148"/>
      <c r="L20" s="148"/>
      <c r="M20" s="148"/>
      <c r="N20" s="148"/>
      <c r="O20" s="148"/>
      <c r="P20" s="148"/>
      <c r="Q20" s="148"/>
      <c r="R20" s="148"/>
      <c r="S20" s="149"/>
      <c r="T20" s="48"/>
      <c r="U20" s="69"/>
      <c r="V20" s="69"/>
      <c r="W20" s="69"/>
    </row>
    <row r="21" spans="1:29" ht="15" customHeight="1" thickBot="1" x14ac:dyDescent="0.25">
      <c r="A21" s="131"/>
      <c r="B21" s="132"/>
      <c r="C21" s="132"/>
      <c r="D21" s="133"/>
      <c r="E21" s="141">
        <f>IF(AB4=TRUE, C13, M13)</f>
        <v>0</v>
      </c>
      <c r="F21" s="142"/>
      <c r="G21" s="143" t="s">
        <v>14</v>
      </c>
      <c r="H21" s="143"/>
      <c r="I21" s="144"/>
      <c r="J21" s="141">
        <f>IF(AB4=TRUE, E13, O13)</f>
        <v>0</v>
      </c>
      <c r="K21" s="142"/>
      <c r="L21" s="143" t="s">
        <v>14</v>
      </c>
      <c r="M21" s="143"/>
      <c r="N21" s="144"/>
      <c r="O21" s="141">
        <f>IF(AB4=TRUE,G13,Q13)</f>
        <v>0</v>
      </c>
      <c r="P21" s="142"/>
      <c r="Q21" s="143" t="s">
        <v>14</v>
      </c>
      <c r="R21" s="143"/>
      <c r="S21" s="144"/>
      <c r="T21" s="48"/>
      <c r="U21" s="69"/>
      <c r="V21" s="69"/>
      <c r="W21" s="69"/>
    </row>
    <row r="22" spans="1:29" x14ac:dyDescent="0.2">
      <c r="A22" s="134"/>
      <c r="B22" s="135"/>
      <c r="C22" s="135"/>
      <c r="D22" s="136"/>
      <c r="E22" s="73">
        <v>1</v>
      </c>
      <c r="F22" s="74">
        <v>2</v>
      </c>
      <c r="G22" s="74">
        <v>3</v>
      </c>
      <c r="H22" s="75">
        <v>4</v>
      </c>
      <c r="I22" s="76" t="s">
        <v>5</v>
      </c>
      <c r="J22" s="73">
        <v>1</v>
      </c>
      <c r="K22" s="74">
        <v>2</v>
      </c>
      <c r="L22" s="74">
        <v>3</v>
      </c>
      <c r="M22" s="74">
        <v>4</v>
      </c>
      <c r="N22" s="76" t="s">
        <v>5</v>
      </c>
      <c r="O22" s="73">
        <v>1</v>
      </c>
      <c r="P22" s="74">
        <v>2</v>
      </c>
      <c r="Q22" s="74">
        <v>3</v>
      </c>
      <c r="R22" s="74">
        <v>4</v>
      </c>
      <c r="S22" s="76" t="s">
        <v>5</v>
      </c>
      <c r="T22" s="52"/>
      <c r="U22" s="69"/>
      <c r="V22" s="69"/>
      <c r="W22" s="69"/>
      <c r="Y22" s="77"/>
    </row>
    <row r="23" spans="1:29" x14ac:dyDescent="0.2">
      <c r="A23" s="139" t="s">
        <v>65</v>
      </c>
      <c r="B23" s="116"/>
      <c r="C23" s="116"/>
      <c r="D23" s="140"/>
      <c r="E23" s="78">
        <f>'Test Series 1 @1500 PSI'!C48</f>
        <v>0</v>
      </c>
      <c r="F23" s="79">
        <f>'Test Series 1 @1500 PSI'!O48</f>
        <v>0</v>
      </c>
      <c r="G23" s="79">
        <f>'Test Series 1 @1500 PSI'!AA48</f>
        <v>0</v>
      </c>
      <c r="H23" s="80">
        <f>'Test Series 1 @1500 PSI'!AM48</f>
        <v>0</v>
      </c>
      <c r="I23" s="81">
        <f>AVERAGE(E23:H23)</f>
        <v>0</v>
      </c>
      <c r="J23" s="78">
        <f>'Test Series 2 @ 5500 PSI'!C48</f>
        <v>0</v>
      </c>
      <c r="K23" s="79">
        <f>'Test Series 2 @ 5500 PSI'!O48</f>
        <v>0</v>
      </c>
      <c r="L23" s="79">
        <f>'Test Series 2 @ 5500 PSI'!AA48</f>
        <v>0</v>
      </c>
      <c r="M23" s="80">
        <f>'Test Series 2 @ 5500 PSI'!AM48</f>
        <v>0</v>
      </c>
      <c r="N23" s="81">
        <f>AVERAGE(J23:M23)</f>
        <v>0</v>
      </c>
      <c r="O23" s="78">
        <f>'Test Series 3 @ 9500 PSI'!C48</f>
        <v>0</v>
      </c>
      <c r="P23" s="80">
        <f>'Test Series 3 @ 9500 PSI'!O48</f>
        <v>0</v>
      </c>
      <c r="Q23" s="79">
        <f>'Test Series 3 @ 9500 PSI'!AA48</f>
        <v>0</v>
      </c>
      <c r="R23" s="79">
        <f>'Test Series 3 @ 9500 PSI'!AM48</f>
        <v>0</v>
      </c>
      <c r="S23" s="81">
        <f>AVERAGE(O23:R23)</f>
        <v>0</v>
      </c>
      <c r="T23" s="82"/>
      <c r="U23" s="69"/>
      <c r="V23" s="69"/>
      <c r="W23" s="69"/>
    </row>
    <row r="24" spans="1:29" x14ac:dyDescent="0.2">
      <c r="A24" s="137" t="s">
        <v>66</v>
      </c>
      <c r="B24" s="126"/>
      <c r="C24" s="126"/>
      <c r="D24" s="138"/>
      <c r="E24" s="78">
        <f>'Test Series 1 @1500 PSI'!C49</f>
        <v>0</v>
      </c>
      <c r="F24" s="79">
        <f>'Test Series 1 @1500 PSI'!O49</f>
        <v>0</v>
      </c>
      <c r="G24" s="79">
        <f>'Test Series 1 @1500 PSI'!AA49</f>
        <v>0</v>
      </c>
      <c r="H24" s="80">
        <f>'Test Series 1 @1500 PSI'!AM49</f>
        <v>0</v>
      </c>
      <c r="I24" s="81">
        <f>AVERAGE(E24:H24)</f>
        <v>0</v>
      </c>
      <c r="J24" s="78">
        <f>'Test Series 2 @ 5500 PSI'!C49</f>
        <v>0</v>
      </c>
      <c r="K24" s="79">
        <f>'Test Series 2 @ 5500 PSI'!O49</f>
        <v>0</v>
      </c>
      <c r="L24" s="79">
        <f>'Test Series 2 @ 5500 PSI'!AA49</f>
        <v>0</v>
      </c>
      <c r="M24" s="80">
        <f>'Test Series 2 @ 5500 PSI'!AM49</f>
        <v>0</v>
      </c>
      <c r="N24" s="81">
        <f>AVERAGE(J24:M24)</f>
        <v>0</v>
      </c>
      <c r="O24" s="78">
        <f>'Test Series 3 @ 9500 PSI'!C49</f>
        <v>0</v>
      </c>
      <c r="P24" s="80">
        <f>'Test Series 3 @ 9500 PSI'!O49</f>
        <v>0</v>
      </c>
      <c r="Q24" s="79">
        <f>'Test Series 3 @ 9500 PSI'!AA49</f>
        <v>0</v>
      </c>
      <c r="R24" s="79">
        <f>'Test Series 3 @ 9500 PSI'!AM49</f>
        <v>0</v>
      </c>
      <c r="S24" s="81">
        <f>AVERAGE(O24:R24)</f>
        <v>0</v>
      </c>
      <c r="T24" s="82"/>
      <c r="U24" s="69"/>
      <c r="V24" s="69"/>
      <c r="W24" s="69"/>
    </row>
    <row r="25" spans="1:29" x14ac:dyDescent="0.2">
      <c r="A25" s="137" t="s">
        <v>67</v>
      </c>
      <c r="B25" s="126"/>
      <c r="C25" s="126"/>
      <c r="D25" s="138"/>
      <c r="E25" s="78" t="e">
        <f>'Test Series 1 @1500 PSI'!C50</f>
        <v>#DIV/0!</v>
      </c>
      <c r="F25" s="79" t="e">
        <f>'Test Series 1 @1500 PSI'!O50</f>
        <v>#DIV/0!</v>
      </c>
      <c r="G25" s="79" t="e">
        <f>'Test Series 1 @1500 PSI'!AA50</f>
        <v>#DIV/0!</v>
      </c>
      <c r="H25" s="80" t="e">
        <f>'Test Series 1 @1500 PSI'!AM50</f>
        <v>#DIV/0!</v>
      </c>
      <c r="I25" s="83"/>
      <c r="J25" s="78" t="e">
        <f>'Test Series 2 @ 5500 PSI'!C50</f>
        <v>#DIV/0!</v>
      </c>
      <c r="K25" s="79" t="e">
        <f>'Test Series 2 @ 5500 PSI'!O50</f>
        <v>#DIV/0!</v>
      </c>
      <c r="L25" s="79" t="e">
        <f>'Test Series 2 @ 5500 PSI'!AA50</f>
        <v>#DIV/0!</v>
      </c>
      <c r="M25" s="80" t="e">
        <f>'Test Series 2 @ 5500 PSI'!AM50</f>
        <v>#DIV/0!</v>
      </c>
      <c r="N25" s="83"/>
      <c r="O25" s="78" t="e">
        <f>'Test Series 3 @ 9500 PSI'!C50</f>
        <v>#DIV/0!</v>
      </c>
      <c r="P25" s="80" t="e">
        <f>'Test Series 3 @ 9500 PSI'!O50</f>
        <v>#DIV/0!</v>
      </c>
      <c r="Q25" s="79" t="e">
        <f>'Test Series 3 @ 9500 PSI'!AA50</f>
        <v>#DIV/0!</v>
      </c>
      <c r="R25" s="79" t="e">
        <f>'Test Series 3 @ 9500 PSI'!AM50</f>
        <v>#DIV/0!</v>
      </c>
      <c r="S25" s="83"/>
      <c r="T25" s="82"/>
      <c r="U25" s="69"/>
      <c r="V25" s="69"/>
      <c r="W25" s="69"/>
    </row>
    <row r="26" spans="1:29" ht="6.75" customHeight="1" x14ac:dyDescent="0.2">
      <c r="A26" s="84"/>
      <c r="B26" s="71"/>
      <c r="C26" s="71"/>
      <c r="D26" s="71"/>
      <c r="E26" s="151"/>
      <c r="F26" s="152"/>
      <c r="G26" s="152"/>
      <c r="H26" s="152"/>
      <c r="I26" s="153"/>
      <c r="J26" s="154"/>
      <c r="K26" s="155"/>
      <c r="L26" s="155"/>
      <c r="M26" s="155"/>
      <c r="N26" s="156"/>
      <c r="O26" s="154"/>
      <c r="P26" s="155"/>
      <c r="Q26" s="155"/>
      <c r="R26" s="155"/>
      <c r="S26" s="156"/>
      <c r="T26" s="48"/>
      <c r="U26" s="69"/>
      <c r="V26" s="69"/>
      <c r="W26" s="69"/>
    </row>
    <row r="27" spans="1:29" x14ac:dyDescent="0.2">
      <c r="A27" s="137" t="s">
        <v>6</v>
      </c>
      <c r="B27" s="126"/>
      <c r="C27" s="126"/>
      <c r="D27" s="138"/>
      <c r="E27" s="78">
        <f>'Test Series 1 @1500 PSI'!C43</f>
        <v>0</v>
      </c>
      <c r="F27" s="79">
        <f>'Test Series 1 @1500 PSI'!O43</f>
        <v>0</v>
      </c>
      <c r="G27" s="79">
        <f>'Test Series 1 @1500 PSI'!AA43</f>
        <v>0</v>
      </c>
      <c r="H27" s="80">
        <f>'Test Series 1 @1500 PSI'!AM43</f>
        <v>0</v>
      </c>
      <c r="I27" s="81">
        <f>AVERAGE(E27:H27)</f>
        <v>0</v>
      </c>
      <c r="J27" s="78">
        <f>'Test Series 2 @ 5500 PSI'!C43</f>
        <v>0</v>
      </c>
      <c r="K27" s="79">
        <f>'Test Series 2 @ 5500 PSI'!O43</f>
        <v>0</v>
      </c>
      <c r="L27" s="80">
        <f>'Test Series 2 @ 5500 PSI'!AA43</f>
        <v>0</v>
      </c>
      <c r="M27" s="79">
        <f>'Test Series 2 @ 5500 PSI'!AM43</f>
        <v>0</v>
      </c>
      <c r="N27" s="81">
        <f>AVERAGE(J27:M27)</f>
        <v>0</v>
      </c>
      <c r="O27" s="78">
        <f>'Test Series 3 @ 9500 PSI'!C43</f>
        <v>0</v>
      </c>
      <c r="P27" s="80">
        <f>'Test Series 3 @ 9500 PSI'!O43</f>
        <v>0</v>
      </c>
      <c r="Q27" s="79">
        <f>'Test Series 3 @ 9500 PSI'!AA43</f>
        <v>0</v>
      </c>
      <c r="R27" s="79">
        <f>'Test Series 3 @ 9500 PSI'!AM43</f>
        <v>0</v>
      </c>
      <c r="S27" s="81">
        <f>AVERAGE(O27:R27)</f>
        <v>0</v>
      </c>
      <c r="T27" s="82"/>
      <c r="U27" s="69"/>
      <c r="V27" s="69"/>
      <c r="W27" s="69"/>
    </row>
    <row r="28" spans="1:29" x14ac:dyDescent="0.2">
      <c r="A28" s="137" t="s">
        <v>7</v>
      </c>
      <c r="B28" s="126"/>
      <c r="C28" s="126"/>
      <c r="D28" s="138"/>
      <c r="E28" s="78">
        <f>'Test Series 1 @1500 PSI'!C45</f>
        <v>0</v>
      </c>
      <c r="F28" s="79">
        <f>'Test Series 1 @1500 PSI'!O45</f>
        <v>0</v>
      </c>
      <c r="G28" s="79">
        <f>'Test Series 1 @1500 PSI'!AA45</f>
        <v>0</v>
      </c>
      <c r="H28" s="80">
        <f>'Test Series 1 @1500 PSI'!AM45</f>
        <v>0</v>
      </c>
      <c r="I28" s="81">
        <f>AVERAGE(E28:H28)</f>
        <v>0</v>
      </c>
      <c r="J28" s="78">
        <f>'Test Series 2 @ 5500 PSI'!C45</f>
        <v>0</v>
      </c>
      <c r="K28" s="79">
        <f>'Test Series 2 @ 5500 PSI'!O45</f>
        <v>0</v>
      </c>
      <c r="L28" s="80">
        <f>'Test Series 2 @ 5500 PSI'!AA45</f>
        <v>0</v>
      </c>
      <c r="M28" s="79">
        <f>'Test Series 2 @ 5500 PSI'!AM45</f>
        <v>0</v>
      </c>
      <c r="N28" s="81">
        <f t="shared" ref="N28:N30" si="0">AVERAGE(J28:M28)</f>
        <v>0</v>
      </c>
      <c r="O28" s="78">
        <f>'Test Series 3 @ 9500 PSI'!C45</f>
        <v>0</v>
      </c>
      <c r="P28" s="80">
        <f>'Test Series 3 @ 9500 PSI'!O45</f>
        <v>0</v>
      </c>
      <c r="Q28" s="79">
        <f>'Test Series 3 @ 9500 PSI'!AA45</f>
        <v>0</v>
      </c>
      <c r="R28" s="79">
        <f>'Test Series 3 @ 9500 PSI'!AM45</f>
        <v>0</v>
      </c>
      <c r="S28" s="81">
        <f t="shared" ref="S28:S30" si="1">AVERAGE(O28:R28)</f>
        <v>0</v>
      </c>
      <c r="T28" s="82"/>
      <c r="U28" s="69"/>
      <c r="V28" s="69"/>
      <c r="W28" s="69"/>
    </row>
    <row r="29" spans="1:29" x14ac:dyDescent="0.2">
      <c r="A29" s="137" t="s">
        <v>109</v>
      </c>
      <c r="B29" s="126"/>
      <c r="C29" s="126"/>
      <c r="D29" s="138"/>
      <c r="E29" s="85" t="e">
        <f>'Test Series 1 @1500 PSI'!C29</f>
        <v>#DIV/0!</v>
      </c>
      <c r="F29" s="86" t="e">
        <f>'Test Series 1 @1500 PSI'!O29</f>
        <v>#DIV/0!</v>
      </c>
      <c r="G29" s="86" t="e">
        <f>'Test Series 1 @1500 PSI'!AA29</f>
        <v>#DIV/0!</v>
      </c>
      <c r="H29" s="87" t="e">
        <f>'Test Series 1 @1500 PSI'!AM29</f>
        <v>#DIV/0!</v>
      </c>
      <c r="I29" s="88" t="e">
        <f>AVERAGE(E29:H29)</f>
        <v>#DIV/0!</v>
      </c>
      <c r="J29" s="85" t="e">
        <f>'Test Series 2 @ 5500 PSI'!C29</f>
        <v>#DIV/0!</v>
      </c>
      <c r="K29" s="86" t="e">
        <f>'Test Series 2 @ 5500 PSI'!O29</f>
        <v>#DIV/0!</v>
      </c>
      <c r="L29" s="87" t="e">
        <f>'Test Series 2 @ 5500 PSI'!AA29</f>
        <v>#DIV/0!</v>
      </c>
      <c r="M29" s="86" t="e">
        <f>'Test Series 2 @ 5500 PSI'!AM29</f>
        <v>#DIV/0!</v>
      </c>
      <c r="N29" s="88" t="e">
        <f t="shared" si="0"/>
        <v>#DIV/0!</v>
      </c>
      <c r="O29" s="85" t="e">
        <f>'Test Series 3 @ 9500 PSI'!C29</f>
        <v>#DIV/0!</v>
      </c>
      <c r="P29" s="87" t="e">
        <f>'Test Series 3 @ 9500 PSI'!O29</f>
        <v>#DIV/0!</v>
      </c>
      <c r="Q29" s="86" t="e">
        <f>'Test Series 3 @ 9500 PSI'!AA29</f>
        <v>#DIV/0!</v>
      </c>
      <c r="R29" s="86" t="e">
        <f>'Test Series 3 @ 9500 PSI'!AM29</f>
        <v>#DIV/0!</v>
      </c>
      <c r="S29" s="88" t="e">
        <f t="shared" si="1"/>
        <v>#DIV/0!</v>
      </c>
      <c r="T29" s="89"/>
      <c r="U29" s="69"/>
      <c r="V29" s="69"/>
      <c r="W29" s="69"/>
    </row>
    <row r="30" spans="1:29" ht="13.5" thickBot="1" x14ac:dyDescent="0.25">
      <c r="A30" s="120" t="s">
        <v>8</v>
      </c>
      <c r="B30" s="121"/>
      <c r="C30" s="121"/>
      <c r="D30" s="122"/>
      <c r="E30" s="90" t="e">
        <f>'Test Series 1 @1500 PSI'!C30</f>
        <v>#DIV/0!</v>
      </c>
      <c r="F30" s="91" t="e">
        <f>'Test Series 1 @1500 PSI'!O30</f>
        <v>#DIV/0!</v>
      </c>
      <c r="G30" s="91" t="e">
        <f>'Test Series 1 @1500 PSI'!AA30</f>
        <v>#DIV/0!</v>
      </c>
      <c r="H30" s="92" t="e">
        <f>'Test Series 1 @1500 PSI'!AM30</f>
        <v>#DIV/0!</v>
      </c>
      <c r="I30" s="93" t="e">
        <f>AVERAGE(E30:H30)</f>
        <v>#DIV/0!</v>
      </c>
      <c r="J30" s="90" t="e">
        <f>'Test Series 2 @ 5500 PSI'!C30</f>
        <v>#DIV/0!</v>
      </c>
      <c r="K30" s="91" t="e">
        <f>'Test Series 2 @ 5500 PSI'!O30</f>
        <v>#DIV/0!</v>
      </c>
      <c r="L30" s="92" t="e">
        <f>'Test Series 2 @ 5500 PSI'!AA30</f>
        <v>#DIV/0!</v>
      </c>
      <c r="M30" s="91" t="e">
        <f>'Test Series 2 @ 5500 PSI'!AM30</f>
        <v>#DIV/0!</v>
      </c>
      <c r="N30" s="106" t="e">
        <f t="shared" si="0"/>
        <v>#DIV/0!</v>
      </c>
      <c r="O30" s="90" t="e">
        <f>'Test Series 3 @ 9500 PSI'!C30</f>
        <v>#DIV/0!</v>
      </c>
      <c r="P30" s="92" t="e">
        <f>'Test Series 3 @ 9500 PSI'!O30</f>
        <v>#DIV/0!</v>
      </c>
      <c r="Q30" s="91" t="e">
        <f>'Test Series 3 @ 9500 PSI'!AA30</f>
        <v>#DIV/0!</v>
      </c>
      <c r="R30" s="91" t="e">
        <f>'Test Series 3 @ 9500 PSI'!AM30</f>
        <v>#DIV/0!</v>
      </c>
      <c r="S30" s="106" t="e">
        <f t="shared" si="1"/>
        <v>#DIV/0!</v>
      </c>
      <c r="T30" s="94"/>
      <c r="U30" s="69"/>
      <c r="V30" s="69"/>
      <c r="W30" s="69"/>
      <c r="X30" s="50" t="s">
        <v>87</v>
      </c>
    </row>
    <row r="31" spans="1:29" x14ac:dyDescent="0.2">
      <c r="A31" s="99"/>
      <c r="B31" s="99"/>
      <c r="C31" s="99"/>
      <c r="D31" s="99"/>
      <c r="E31" s="100"/>
      <c r="F31" s="100"/>
      <c r="G31" s="100"/>
      <c r="H31" s="101"/>
      <c r="I31" s="102"/>
      <c r="J31" s="100"/>
      <c r="K31" s="100"/>
      <c r="L31" s="101"/>
      <c r="M31" s="100"/>
      <c r="N31" s="102"/>
      <c r="O31" s="100"/>
      <c r="P31" s="101"/>
      <c r="Q31" s="100"/>
      <c r="R31" s="100"/>
      <c r="S31" s="102"/>
      <c r="T31" s="94"/>
      <c r="U31" s="97"/>
      <c r="V31" s="97"/>
      <c r="W31" s="97"/>
    </row>
    <row r="32" spans="1:29" ht="15" customHeight="1" x14ac:dyDescent="0.2">
      <c r="A32" s="50" t="s">
        <v>112</v>
      </c>
      <c r="B32" s="66"/>
      <c r="C32" s="66"/>
      <c r="D32" s="66"/>
      <c r="E32" s="123"/>
      <c r="F32" s="123"/>
      <c r="G32" s="123"/>
      <c r="H32" s="123"/>
      <c r="I32" s="123"/>
      <c r="J32" s="95"/>
      <c r="K32" s="95"/>
      <c r="L32" s="104" t="s">
        <v>113</v>
      </c>
      <c r="M32" s="104"/>
      <c r="N32" s="104"/>
      <c r="O32" s="123"/>
      <c r="P32" s="123"/>
      <c r="Q32" s="123"/>
      <c r="R32" s="62"/>
      <c r="S32" s="62"/>
      <c r="T32" s="95"/>
      <c r="U32" s="69"/>
      <c r="V32" s="69"/>
      <c r="W32" s="69"/>
      <c r="X32" s="50" t="b">
        <f>ISBLANK(E32)</f>
        <v>1</v>
      </c>
      <c r="Y32" s="50" t="s">
        <v>88</v>
      </c>
      <c r="Z32" s="50" t="b">
        <f>ISBLANK(L32)</f>
        <v>0</v>
      </c>
      <c r="AA32" s="50" t="s">
        <v>89</v>
      </c>
      <c r="AC32" s="50" t="b">
        <f>IF(OR(X32=FALSE, Z32=FALSE), FALSE, TRUE)</f>
        <v>0</v>
      </c>
    </row>
    <row r="33" spans="1:23" ht="69.95" customHeight="1" x14ac:dyDescent="0.2">
      <c r="A33" s="118" t="s">
        <v>115</v>
      </c>
      <c r="B33" s="118"/>
      <c r="C33" s="118"/>
      <c r="D33" s="118"/>
      <c r="E33" s="118"/>
      <c r="F33" s="118"/>
      <c r="G33" s="118"/>
      <c r="H33" s="118"/>
      <c r="I33" s="118"/>
      <c r="J33" s="118"/>
      <c r="K33" s="118"/>
      <c r="L33" s="118"/>
      <c r="M33" s="118"/>
      <c r="N33" s="118"/>
      <c r="O33" s="118"/>
      <c r="P33" s="118"/>
      <c r="Q33" s="118"/>
      <c r="R33" s="118"/>
      <c r="S33" s="118"/>
      <c r="T33" s="118"/>
      <c r="U33" s="97"/>
      <c r="V33" s="97"/>
      <c r="W33" s="97"/>
    </row>
    <row r="34" spans="1:23" ht="15" customHeight="1" x14ac:dyDescent="0.2">
      <c r="B34" s="99"/>
      <c r="C34" s="99"/>
      <c r="D34" s="99"/>
      <c r="E34" s="103"/>
      <c r="F34" s="103"/>
      <c r="G34" s="103"/>
      <c r="H34" s="103"/>
      <c r="I34" s="103"/>
      <c r="J34" s="95"/>
      <c r="K34" s="95"/>
      <c r="L34" s="103"/>
      <c r="M34" s="103"/>
      <c r="N34" s="103"/>
      <c r="O34" s="103"/>
      <c r="P34" s="103"/>
      <c r="Q34" s="98"/>
      <c r="R34" s="98"/>
      <c r="S34" s="95"/>
      <c r="T34" s="95"/>
      <c r="U34" s="97"/>
      <c r="V34" s="97"/>
      <c r="W34" s="97"/>
    </row>
    <row r="35" spans="1:23" ht="15" customHeight="1" x14ac:dyDescent="0.2">
      <c r="B35" s="99"/>
      <c r="C35" s="99"/>
      <c r="D35" s="99"/>
      <c r="E35" s="103"/>
      <c r="F35" s="103"/>
      <c r="G35" s="103"/>
      <c r="H35" s="103"/>
      <c r="I35" s="103"/>
      <c r="J35" s="95"/>
      <c r="K35" s="95"/>
      <c r="L35" s="103"/>
      <c r="M35" s="103"/>
      <c r="N35" s="103"/>
      <c r="O35" s="103"/>
      <c r="P35" s="103"/>
      <c r="Q35" s="98"/>
      <c r="R35" s="98"/>
      <c r="S35" s="95"/>
      <c r="T35" s="95"/>
      <c r="U35" s="97"/>
      <c r="V35" s="97"/>
      <c r="W35" s="97"/>
    </row>
    <row r="36" spans="1:23" ht="15" customHeight="1" x14ac:dyDescent="0.2">
      <c r="A36" s="66" t="s">
        <v>22</v>
      </c>
      <c r="B36" s="99"/>
      <c r="C36" s="99"/>
      <c r="D36" s="99"/>
      <c r="E36" s="103"/>
      <c r="F36" s="103"/>
      <c r="G36" s="103"/>
      <c r="H36" s="103"/>
      <c r="I36" s="103"/>
      <c r="J36" s="95"/>
      <c r="K36" s="95"/>
      <c r="L36" s="103"/>
      <c r="M36" s="103"/>
      <c r="N36" s="103"/>
      <c r="O36" s="103"/>
      <c r="P36" s="103"/>
      <c r="Q36" s="98"/>
      <c r="R36" s="98"/>
      <c r="S36" s="95"/>
      <c r="T36" s="95"/>
      <c r="U36" s="97"/>
      <c r="V36" s="97"/>
      <c r="W36" s="97"/>
    </row>
    <row r="37" spans="1:23" ht="69.75" customHeight="1" x14ac:dyDescent="0.2">
      <c r="A37" s="118" t="s">
        <v>114</v>
      </c>
      <c r="B37" s="118"/>
      <c r="C37" s="118"/>
      <c r="D37" s="118"/>
      <c r="E37" s="118"/>
      <c r="F37" s="118"/>
      <c r="G37" s="118"/>
      <c r="H37" s="118"/>
      <c r="I37" s="118"/>
      <c r="J37" s="118"/>
      <c r="K37" s="118"/>
      <c r="L37" s="118"/>
      <c r="M37" s="118"/>
      <c r="N37" s="118"/>
      <c r="O37" s="118"/>
      <c r="P37" s="118"/>
      <c r="Q37" s="118"/>
      <c r="R37" s="118"/>
      <c r="S37" s="118"/>
      <c r="T37" s="118"/>
      <c r="U37" s="69"/>
      <c r="V37" s="69"/>
      <c r="W37" s="69"/>
    </row>
    <row r="38" spans="1:23" x14ac:dyDescent="0.2">
      <c r="A38" s="69"/>
      <c r="B38" s="108"/>
      <c r="C38" s="108"/>
      <c r="D38" s="108"/>
      <c r="E38" s="108"/>
      <c r="F38" s="108"/>
      <c r="G38" s="108"/>
      <c r="H38" s="108"/>
      <c r="I38" s="108"/>
      <c r="J38" s="108"/>
      <c r="K38" s="108"/>
      <c r="L38" s="108"/>
      <c r="M38" s="108"/>
      <c r="N38" s="108"/>
      <c r="O38" s="108"/>
      <c r="P38" s="108"/>
      <c r="Q38" s="108"/>
      <c r="R38" s="108"/>
      <c r="S38" s="108"/>
      <c r="T38" s="108"/>
      <c r="U38" s="69"/>
      <c r="V38" s="69"/>
      <c r="W38" s="69"/>
    </row>
    <row r="39" spans="1:23" x14ac:dyDescent="0.2">
      <c r="A39" s="69"/>
      <c r="B39" s="117" t="s">
        <v>25</v>
      </c>
      <c r="C39" s="117"/>
      <c r="D39" s="117"/>
      <c r="E39" s="117"/>
      <c r="F39" s="117" t="s">
        <v>26</v>
      </c>
      <c r="G39" s="117"/>
      <c r="H39" s="117"/>
      <c r="I39" s="117"/>
      <c r="J39" s="117"/>
      <c r="K39" s="117" t="s">
        <v>27</v>
      </c>
      <c r="L39" s="117"/>
      <c r="M39" s="117" t="s">
        <v>28</v>
      </c>
      <c r="N39" s="117"/>
      <c r="O39" s="117"/>
      <c r="P39" s="117" t="s">
        <v>29</v>
      </c>
      <c r="Q39" s="117"/>
      <c r="R39" s="117"/>
      <c r="S39" s="117"/>
      <c r="T39" s="117"/>
      <c r="U39" s="69"/>
      <c r="V39" s="69"/>
      <c r="W39" s="69"/>
    </row>
    <row r="40" spans="1:23" x14ac:dyDescent="0.2">
      <c r="A40" s="69"/>
      <c r="B40" s="69"/>
      <c r="C40" s="69"/>
      <c r="D40" s="69"/>
      <c r="E40" s="69"/>
      <c r="F40" s="69"/>
      <c r="G40" s="69"/>
      <c r="H40" s="69"/>
      <c r="I40" s="69"/>
      <c r="J40" s="69"/>
      <c r="K40" s="69"/>
      <c r="L40" s="69"/>
      <c r="M40" s="69"/>
      <c r="N40" s="69"/>
      <c r="O40" s="69"/>
      <c r="P40" s="69"/>
      <c r="Q40" s="69"/>
      <c r="R40" s="69"/>
      <c r="S40" s="69"/>
      <c r="T40" s="69"/>
      <c r="U40" s="69"/>
      <c r="V40" s="69"/>
      <c r="W40" s="69"/>
    </row>
    <row r="41" spans="1:23" x14ac:dyDescent="0.2">
      <c r="A41" s="107" t="s">
        <v>30</v>
      </c>
      <c r="B41" s="107"/>
      <c r="C41" s="107"/>
      <c r="D41" s="107"/>
      <c r="E41" s="107"/>
      <c r="F41" s="108"/>
      <c r="G41" s="108"/>
      <c r="H41" s="108"/>
      <c r="I41" s="108"/>
      <c r="J41" s="108"/>
      <c r="K41" s="108"/>
      <c r="L41" s="108"/>
      <c r="M41" s="108"/>
      <c r="N41" s="108"/>
      <c r="O41" s="108"/>
      <c r="P41" s="108"/>
      <c r="Q41" s="108"/>
      <c r="R41" s="108"/>
      <c r="S41" s="108"/>
      <c r="T41" s="108"/>
      <c r="U41" s="69"/>
      <c r="V41" s="69"/>
      <c r="W41" s="69"/>
    </row>
    <row r="42" spans="1:23" x14ac:dyDescent="0.2">
      <c r="A42" s="107" t="s">
        <v>31</v>
      </c>
      <c r="B42" s="107"/>
      <c r="C42" s="107"/>
      <c r="D42" s="107"/>
      <c r="E42" s="107"/>
      <c r="F42" s="107"/>
      <c r="G42" s="107"/>
      <c r="H42" s="108"/>
      <c r="I42" s="108"/>
      <c r="J42" s="108"/>
      <c r="K42" s="108"/>
      <c r="L42" s="108"/>
      <c r="M42" s="108"/>
      <c r="N42" s="108"/>
      <c r="O42" s="108"/>
      <c r="P42" s="108"/>
      <c r="Q42" s="108"/>
      <c r="R42" s="108"/>
      <c r="S42" s="108"/>
      <c r="T42" s="108"/>
      <c r="U42" s="69"/>
      <c r="V42" s="69"/>
      <c r="W42" s="69"/>
    </row>
    <row r="43" spans="1:23" x14ac:dyDescent="0.2">
      <c r="A43" s="69"/>
      <c r="B43" s="69"/>
      <c r="C43" s="69"/>
      <c r="D43" s="69"/>
      <c r="E43" s="69"/>
      <c r="F43" s="69"/>
      <c r="G43" s="69"/>
      <c r="H43" s="69"/>
      <c r="I43" s="69"/>
      <c r="J43" s="69"/>
      <c r="K43" s="69"/>
      <c r="L43" s="69"/>
      <c r="M43" s="69"/>
      <c r="N43" s="69"/>
      <c r="O43" s="69"/>
      <c r="P43" s="69"/>
      <c r="Q43" s="69"/>
      <c r="R43" s="69"/>
      <c r="S43" s="69"/>
      <c r="T43" s="69"/>
      <c r="U43" s="69"/>
      <c r="V43" s="69"/>
      <c r="W43" s="69"/>
    </row>
    <row r="44" spans="1:23" x14ac:dyDescent="0.2">
      <c r="A44" s="69"/>
      <c r="B44" s="69"/>
      <c r="C44" s="69"/>
      <c r="D44" s="69"/>
      <c r="E44" s="69"/>
      <c r="F44" s="69"/>
      <c r="G44" s="69"/>
      <c r="H44" s="69"/>
      <c r="I44" s="69"/>
      <c r="J44" s="69"/>
      <c r="K44" s="69"/>
      <c r="L44" s="69"/>
      <c r="M44" s="69"/>
      <c r="N44" s="69"/>
      <c r="O44" s="69"/>
      <c r="P44" s="69"/>
      <c r="Q44" s="69"/>
      <c r="R44" s="69"/>
      <c r="S44" s="69"/>
      <c r="T44" s="69"/>
      <c r="U44" s="69"/>
      <c r="V44" s="69"/>
      <c r="W44" s="69"/>
    </row>
    <row r="45" spans="1:23" x14ac:dyDescent="0.2">
      <c r="A45" s="69"/>
      <c r="B45" s="69"/>
      <c r="C45" s="69"/>
      <c r="D45" s="69"/>
      <c r="E45" s="69"/>
      <c r="F45" s="69"/>
      <c r="G45" s="69"/>
      <c r="H45" s="69"/>
      <c r="I45" s="69"/>
      <c r="J45" s="69"/>
      <c r="K45" s="69"/>
      <c r="L45" s="69"/>
      <c r="M45" s="69"/>
      <c r="N45" s="69"/>
      <c r="O45" s="69"/>
      <c r="P45" s="69"/>
      <c r="Q45" s="69"/>
      <c r="R45" s="69"/>
      <c r="S45" s="69"/>
      <c r="T45" s="69"/>
      <c r="U45" s="69"/>
      <c r="V45" s="69"/>
      <c r="W45" s="69"/>
    </row>
  </sheetData>
  <sheetProtection sheet="1" objects="1" scenarios="1"/>
  <mergeCells count="72">
    <mergeCell ref="A33:T33"/>
    <mergeCell ref="M13:N13"/>
    <mergeCell ref="O13:P13"/>
    <mergeCell ref="Q13:R13"/>
    <mergeCell ref="J21:K21"/>
    <mergeCell ref="G21:I21"/>
    <mergeCell ref="E20:S20"/>
    <mergeCell ref="L21:N21"/>
    <mergeCell ref="B18:G18"/>
    <mergeCell ref="A25:D25"/>
    <mergeCell ref="O21:P21"/>
    <mergeCell ref="E26:I26"/>
    <mergeCell ref="J26:N26"/>
    <mergeCell ref="O26:S26"/>
    <mergeCell ref="O32:Q32"/>
    <mergeCell ref="D11:J11"/>
    <mergeCell ref="D12:J12"/>
    <mergeCell ref="A7:T7"/>
    <mergeCell ref="A20:D22"/>
    <mergeCell ref="A29:D29"/>
    <mergeCell ref="A27:D27"/>
    <mergeCell ref="A28:D28"/>
    <mergeCell ref="A24:D24"/>
    <mergeCell ref="A23:D23"/>
    <mergeCell ref="B16:S16"/>
    <mergeCell ref="E21:F21"/>
    <mergeCell ref="Q21:S21"/>
    <mergeCell ref="A13:B13"/>
    <mergeCell ref="C13:D13"/>
    <mergeCell ref="E13:F13"/>
    <mergeCell ref="G13:H13"/>
    <mergeCell ref="B1:K1"/>
    <mergeCell ref="B2:K2"/>
    <mergeCell ref="C3:K3"/>
    <mergeCell ref="M3:O3"/>
    <mergeCell ref="C4:D4"/>
    <mergeCell ref="F4:G4"/>
    <mergeCell ref="M1:O1"/>
    <mergeCell ref="A3:B3"/>
    <mergeCell ref="L4:O4"/>
    <mergeCell ref="C5:G5"/>
    <mergeCell ref="B6:T6"/>
    <mergeCell ref="N12:T12"/>
    <mergeCell ref="D10:J10"/>
    <mergeCell ref="B39:E39"/>
    <mergeCell ref="F39:J39"/>
    <mergeCell ref="K39:L39"/>
    <mergeCell ref="M39:O39"/>
    <mergeCell ref="P39:T39"/>
    <mergeCell ref="A37:T37"/>
    <mergeCell ref="J18:N18"/>
    <mergeCell ref="O17:S17"/>
    <mergeCell ref="O18:S18"/>
    <mergeCell ref="J17:N17"/>
    <mergeCell ref="A30:D30"/>
    <mergeCell ref="E32:I32"/>
    <mergeCell ref="A41:E41"/>
    <mergeCell ref="A42:G42"/>
    <mergeCell ref="F41:T41"/>
    <mergeCell ref="H42:T42"/>
    <mergeCell ref="P1:Q1"/>
    <mergeCell ref="S1:T1"/>
    <mergeCell ref="P3:T3"/>
    <mergeCell ref="P4:T4"/>
    <mergeCell ref="B17:H17"/>
    <mergeCell ref="B38:E38"/>
    <mergeCell ref="F38:J38"/>
    <mergeCell ref="K38:L38"/>
    <mergeCell ref="M38:O38"/>
    <mergeCell ref="P38:T38"/>
    <mergeCell ref="N10:T10"/>
    <mergeCell ref="N11:T11"/>
  </mergeCells>
  <conditionalFormatting sqref="P1:Q1 S1:T1 P3:T4 B1:K2 C3:K3 C4:D4 F4:G4 C5:G5 B16:S16 B17:H17 O17:S18 F38:T38 F41:T41 H42:T42">
    <cfRule type="expression" dxfId="30" priority="12">
      <formula>ISBLANK(B1)</formula>
    </cfRule>
  </conditionalFormatting>
  <conditionalFormatting sqref="B9 L9">
    <cfRule type="expression" dxfId="29" priority="10">
      <formula>$AB$7=FALSE</formula>
    </cfRule>
  </conditionalFormatting>
  <conditionalFormatting sqref="A38:A39">
    <cfRule type="expression" dxfId="28" priority="9">
      <formula>$AB$15=FALSE</formula>
    </cfRule>
  </conditionalFormatting>
  <conditionalFormatting sqref="L10:L12 N10:T12 M13:R13">
    <cfRule type="expression" dxfId="27" priority="5">
      <formula>$AB$5=TRUE</formula>
    </cfRule>
  </conditionalFormatting>
  <conditionalFormatting sqref="L10:L12 M13 N10:T12 O13 Q13">
    <cfRule type="expression" dxfId="26" priority="4">
      <formula>NOT(ISBLANK(L10))</formula>
    </cfRule>
  </conditionalFormatting>
  <conditionalFormatting sqref="B38:E38">
    <cfRule type="containsBlanks" dxfId="25" priority="2">
      <formula>LEN(TRIM(B38))=0</formula>
    </cfRule>
  </conditionalFormatting>
  <conditionalFormatting sqref="E32:I32 O32:Q32">
    <cfRule type="containsBlanks" dxfId="24" priority="1">
      <formula>LEN(TRIM(E32))=0</formula>
    </cfRule>
  </conditionalFormatting>
  <dataValidations count="2">
    <dataValidation type="list" allowBlank="1" showInputMessage="1" showErrorMessage="1" sqref="C4:D4" xr:uid="{00000000-0002-0000-0000-000000000000}">
      <formula1>$Z$3:$Z$6</formula1>
    </dataValidation>
    <dataValidation type="list" allowBlank="1" showInputMessage="1" showErrorMessage="1" sqref="O17:S17" xr:uid="{00000000-0002-0000-0000-000001000000}">
      <formula1>$X$3:$X$6</formula1>
    </dataValidation>
  </dataValidations>
  <pageMargins left="0.5" right="0.5" top="0.5" bottom="0.5" header="0.3" footer="0.3"/>
  <pageSetup orientation="landscape" r:id="rId1"/>
  <headerFooter>
    <oddHeader xml:space="preserve">&amp;CAPI RP19B - SECTION II </oddHeader>
    <firstFooter xml:space="preserve">&amp;C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95250</xdr:colOff>
                    <xdr:row>7</xdr:row>
                    <xdr:rowOff>38100</xdr:rowOff>
                  </from>
                  <to>
                    <xdr:col>5</xdr:col>
                    <xdr:colOff>381000</xdr:colOff>
                    <xdr:row>9</xdr:row>
                    <xdr:rowOff>57150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11</xdr:col>
                    <xdr:colOff>76200</xdr:colOff>
                    <xdr:row>7</xdr:row>
                    <xdr:rowOff>38100</xdr:rowOff>
                  </from>
                  <to>
                    <xdr:col>15</xdr:col>
                    <xdr:colOff>361950</xdr:colOff>
                    <xdr:row>9</xdr:row>
                    <xdr:rowOff>57150</xdr:rowOff>
                  </to>
                </anchor>
              </controlPr>
            </control>
          </mc:Choice>
        </mc:AlternateContent>
        <mc:AlternateContent xmlns:mc="http://schemas.openxmlformats.org/markup-compatibility/2006">
          <mc:Choice Requires="x14">
            <control shapeId="1029" r:id="rId6" name="Check Box 5">
              <controlPr locked="0" defaultSize="0" autoFill="0" autoLine="0" autoPict="0">
                <anchor moveWithCells="1">
                  <from>
                    <xdr:col>0</xdr:col>
                    <xdr:colOff>57150</xdr:colOff>
                    <xdr:row>37</xdr:row>
                    <xdr:rowOff>0</xdr:rowOff>
                  </from>
                  <to>
                    <xdr:col>0</xdr:col>
                    <xdr:colOff>1123950</xdr:colOff>
                    <xdr:row>38</xdr:row>
                    <xdr:rowOff>57150</xdr:rowOff>
                  </to>
                </anchor>
              </controlPr>
            </control>
          </mc:Choice>
        </mc:AlternateContent>
        <mc:AlternateContent xmlns:mc="http://schemas.openxmlformats.org/markup-compatibility/2006">
          <mc:Choice Requires="x14">
            <control shapeId="1030" r:id="rId7" name="Check Box 6">
              <controlPr locked="0" defaultSize="0" autoFill="0" autoLine="0" autoPict="0">
                <anchor moveWithCells="1">
                  <from>
                    <xdr:col>0</xdr:col>
                    <xdr:colOff>57150</xdr:colOff>
                    <xdr:row>37</xdr:row>
                    <xdr:rowOff>152400</xdr:rowOff>
                  </from>
                  <to>
                    <xdr:col>0</xdr:col>
                    <xdr:colOff>1123950</xdr:colOff>
                    <xdr:row>39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02"/>
  <sheetViews>
    <sheetView view="pageBreakPreview" zoomScale="75" zoomScaleNormal="80" zoomScaleSheetLayoutView="75" workbookViewId="0">
      <selection activeCell="C5" sqref="C5:E5"/>
    </sheetView>
  </sheetViews>
  <sheetFormatPr defaultColWidth="9.140625" defaultRowHeight="15" x14ac:dyDescent="0.25"/>
  <cols>
    <col min="1" max="1" width="0.85546875" style="10" customWidth="1"/>
    <col min="2" max="2" width="34.5703125" style="10" customWidth="1"/>
    <col min="3" max="8" width="7.7109375" style="10" customWidth="1"/>
    <col min="9" max="9" width="2.140625" style="10" customWidth="1"/>
    <col min="10" max="10" width="8" style="10" customWidth="1"/>
    <col min="11" max="11" width="0.85546875" style="63" customWidth="1"/>
    <col min="12" max="12" width="2.5703125" style="9" customWidth="1"/>
    <col min="13" max="13" width="0.85546875" style="63" customWidth="1"/>
    <col min="14" max="14" width="34.5703125" style="10" customWidth="1"/>
    <col min="15" max="20" width="7.7109375" style="10" customWidth="1"/>
    <col min="21" max="21" width="2.140625" style="10" customWidth="1"/>
    <col min="22" max="22" width="8" style="10" customWidth="1"/>
    <col min="23" max="23" width="1" style="63" customWidth="1"/>
    <col min="24" max="24" width="2.5703125" style="9" customWidth="1"/>
    <col min="25" max="25" width="1" style="63" customWidth="1"/>
    <col min="26" max="26" width="34.5703125" style="10" customWidth="1"/>
    <col min="27" max="32" width="7.7109375" style="10" customWidth="1"/>
    <col min="33" max="33" width="2.140625" style="10" customWidth="1"/>
    <col min="34" max="34" width="8" style="10" customWidth="1"/>
    <col min="35" max="35" width="0.85546875" style="10" customWidth="1"/>
    <col min="36" max="36" width="2.5703125" style="10" customWidth="1"/>
    <col min="37" max="37" width="1.42578125" style="10" customWidth="1"/>
    <col min="38" max="38" width="34.5703125" style="10" customWidth="1"/>
    <col min="39" max="44" width="7.7109375" style="10" customWidth="1"/>
    <col min="45" max="45" width="2.140625" style="10" customWidth="1"/>
    <col min="46" max="46" width="9.140625" style="10"/>
    <col min="47" max="47" width="0.7109375" style="10" customWidth="1"/>
    <col min="48" max="16384" width="9.140625" style="10"/>
  </cols>
  <sheetData>
    <row r="1" spans="1:47" ht="5.25" customHeight="1" x14ac:dyDescent="0.25">
      <c r="A1" s="8"/>
      <c r="B1" s="8"/>
      <c r="C1" s="8"/>
      <c r="D1" s="8"/>
      <c r="E1" s="8"/>
      <c r="F1" s="8"/>
      <c r="G1" s="8"/>
      <c r="H1" s="8"/>
      <c r="I1" s="8"/>
      <c r="J1" s="8"/>
      <c r="K1" s="8"/>
      <c r="M1" s="8"/>
      <c r="N1" s="8"/>
      <c r="O1" s="8"/>
      <c r="P1" s="8"/>
      <c r="Q1" s="8"/>
      <c r="R1" s="8"/>
      <c r="S1" s="8"/>
      <c r="T1" s="8"/>
      <c r="U1" s="8"/>
      <c r="V1" s="8"/>
      <c r="W1" s="8"/>
      <c r="Y1" s="8"/>
      <c r="Z1" s="8"/>
      <c r="AA1" s="8"/>
      <c r="AB1" s="8"/>
      <c r="AC1" s="8"/>
      <c r="AD1" s="8"/>
      <c r="AE1" s="8"/>
      <c r="AF1" s="8"/>
      <c r="AG1" s="8"/>
      <c r="AH1" s="8"/>
      <c r="AI1" s="8"/>
      <c r="AK1" s="8"/>
      <c r="AL1" s="8"/>
      <c r="AM1" s="8"/>
      <c r="AN1" s="8"/>
      <c r="AO1" s="8"/>
      <c r="AP1" s="8"/>
      <c r="AQ1" s="8"/>
      <c r="AR1" s="8"/>
      <c r="AS1" s="8"/>
      <c r="AT1" s="8"/>
      <c r="AU1" s="8"/>
    </row>
    <row r="2" spans="1:47" ht="15.75" thickBot="1" x14ac:dyDescent="0.3">
      <c r="A2" s="8"/>
      <c r="B2" s="157" t="s">
        <v>70</v>
      </c>
      <c r="C2" s="157"/>
      <c r="D2" s="157"/>
      <c r="E2" s="157"/>
      <c r="F2" s="157"/>
      <c r="G2" s="157"/>
      <c r="H2" s="157"/>
      <c r="I2" s="157"/>
      <c r="J2" s="157"/>
      <c r="K2" s="11"/>
      <c r="L2" s="12"/>
      <c r="M2" s="11"/>
      <c r="N2" s="157" t="s">
        <v>71</v>
      </c>
      <c r="O2" s="157"/>
      <c r="P2" s="157"/>
      <c r="Q2" s="157"/>
      <c r="R2" s="157"/>
      <c r="S2" s="157"/>
      <c r="T2" s="157"/>
      <c r="U2" s="157"/>
      <c r="V2" s="157"/>
      <c r="W2" s="11"/>
      <c r="X2" s="12"/>
      <c r="Y2" s="11"/>
      <c r="Z2" s="157" t="s">
        <v>72</v>
      </c>
      <c r="AA2" s="157"/>
      <c r="AB2" s="157"/>
      <c r="AC2" s="157"/>
      <c r="AD2" s="157"/>
      <c r="AE2" s="157"/>
      <c r="AF2" s="157"/>
      <c r="AG2" s="157"/>
      <c r="AH2" s="157"/>
      <c r="AI2" s="8"/>
      <c r="AK2" s="11"/>
      <c r="AL2" s="157" t="s">
        <v>73</v>
      </c>
      <c r="AM2" s="157"/>
      <c r="AN2" s="157"/>
      <c r="AO2" s="157"/>
      <c r="AP2" s="157"/>
      <c r="AQ2" s="157"/>
      <c r="AR2" s="157"/>
      <c r="AS2" s="157"/>
      <c r="AT2" s="157"/>
      <c r="AU2" s="8"/>
    </row>
    <row r="3" spans="1:47" x14ac:dyDescent="0.25">
      <c r="A3" s="8"/>
      <c r="B3" s="13" t="s">
        <v>0</v>
      </c>
      <c r="C3" s="161">
        <f>'Published Data Sheet'!$B$1</f>
        <v>0</v>
      </c>
      <c r="D3" s="161"/>
      <c r="E3" s="161"/>
      <c r="F3" s="161"/>
      <c r="G3" s="161"/>
      <c r="H3" s="161"/>
      <c r="I3" s="161"/>
      <c r="J3" s="161"/>
      <c r="K3" s="14"/>
      <c r="L3" s="15"/>
      <c r="M3" s="14"/>
      <c r="N3" s="13" t="s">
        <v>0</v>
      </c>
      <c r="O3" s="161">
        <f>'Published Data Sheet'!$B$1</f>
        <v>0</v>
      </c>
      <c r="P3" s="161"/>
      <c r="Q3" s="161"/>
      <c r="R3" s="161"/>
      <c r="S3" s="161"/>
      <c r="T3" s="161"/>
      <c r="U3" s="161"/>
      <c r="V3" s="161"/>
      <c r="W3" s="14"/>
      <c r="X3" s="15"/>
      <c r="Y3" s="14"/>
      <c r="Z3" s="13" t="s">
        <v>0</v>
      </c>
      <c r="AA3" s="161">
        <f>'Published Data Sheet'!$B$1</f>
        <v>0</v>
      </c>
      <c r="AB3" s="161"/>
      <c r="AC3" s="161"/>
      <c r="AD3" s="161"/>
      <c r="AE3" s="161"/>
      <c r="AF3" s="161"/>
      <c r="AG3" s="161"/>
      <c r="AH3" s="161"/>
      <c r="AI3" s="8"/>
      <c r="AK3" s="14"/>
      <c r="AL3" s="13" t="s">
        <v>0</v>
      </c>
      <c r="AM3" s="161">
        <f>'Published Data Sheet'!$B$1</f>
        <v>0</v>
      </c>
      <c r="AN3" s="161"/>
      <c r="AO3" s="161"/>
      <c r="AP3" s="161"/>
      <c r="AQ3" s="161"/>
      <c r="AR3" s="161"/>
      <c r="AS3" s="161"/>
      <c r="AT3" s="161"/>
      <c r="AU3" s="8"/>
    </row>
    <row r="4" spans="1:47" x14ac:dyDescent="0.25">
      <c r="A4" s="8"/>
      <c r="B4" s="13" t="s">
        <v>23</v>
      </c>
      <c r="C4" s="162">
        <f>'Published Data Sheet'!$B$2</f>
        <v>0</v>
      </c>
      <c r="D4" s="162"/>
      <c r="E4" s="162"/>
      <c r="F4" s="162"/>
      <c r="G4" s="162"/>
      <c r="H4" s="162"/>
      <c r="I4" s="162"/>
      <c r="J4" s="162"/>
      <c r="K4" s="14"/>
      <c r="L4" s="15"/>
      <c r="M4" s="14"/>
      <c r="N4" s="13" t="s">
        <v>23</v>
      </c>
      <c r="O4" s="162">
        <f>'Published Data Sheet'!$B$2</f>
        <v>0</v>
      </c>
      <c r="P4" s="162"/>
      <c r="Q4" s="162"/>
      <c r="R4" s="162"/>
      <c r="S4" s="162"/>
      <c r="T4" s="162"/>
      <c r="U4" s="162"/>
      <c r="V4" s="162"/>
      <c r="W4" s="14"/>
      <c r="X4" s="15"/>
      <c r="Y4" s="14"/>
      <c r="Z4" s="13" t="s">
        <v>23</v>
      </c>
      <c r="AA4" s="162">
        <f>'Published Data Sheet'!$B$2</f>
        <v>0</v>
      </c>
      <c r="AB4" s="162"/>
      <c r="AC4" s="162"/>
      <c r="AD4" s="162"/>
      <c r="AE4" s="162"/>
      <c r="AF4" s="162"/>
      <c r="AG4" s="162"/>
      <c r="AH4" s="162"/>
      <c r="AI4" s="8"/>
      <c r="AK4" s="14"/>
      <c r="AL4" s="13" t="s">
        <v>23</v>
      </c>
      <c r="AM4" s="162">
        <f>'Published Data Sheet'!$B$2</f>
        <v>0</v>
      </c>
      <c r="AN4" s="162"/>
      <c r="AO4" s="162"/>
      <c r="AP4" s="162"/>
      <c r="AQ4" s="162"/>
      <c r="AR4" s="162"/>
      <c r="AS4" s="162"/>
      <c r="AT4" s="162"/>
      <c r="AU4" s="8"/>
    </row>
    <row r="5" spans="1:47" x14ac:dyDescent="0.25">
      <c r="A5" s="8"/>
      <c r="B5" s="10" t="s">
        <v>24</v>
      </c>
      <c r="C5" s="163"/>
      <c r="D5" s="163"/>
      <c r="E5" s="163"/>
      <c r="K5" s="8"/>
      <c r="M5" s="8"/>
      <c r="N5" s="10" t="s">
        <v>24</v>
      </c>
      <c r="O5" s="163"/>
      <c r="P5" s="163"/>
      <c r="Q5" s="163"/>
      <c r="W5" s="8"/>
      <c r="Y5" s="8"/>
      <c r="Z5" s="10" t="s">
        <v>24</v>
      </c>
      <c r="AA5" s="163"/>
      <c r="AB5" s="163"/>
      <c r="AC5" s="163"/>
      <c r="AI5" s="8"/>
      <c r="AK5" s="8"/>
      <c r="AL5" s="10" t="s">
        <v>24</v>
      </c>
      <c r="AM5" s="163"/>
      <c r="AN5" s="163"/>
      <c r="AO5" s="163"/>
      <c r="AU5" s="8"/>
    </row>
    <row r="6" spans="1:47" ht="8.25" customHeight="1" x14ac:dyDescent="0.25">
      <c r="A6" s="8"/>
      <c r="K6" s="8"/>
      <c r="M6" s="8"/>
      <c r="W6" s="8"/>
      <c r="Y6" s="8"/>
      <c r="AI6" s="8"/>
      <c r="AK6" s="8"/>
      <c r="AU6" s="8"/>
    </row>
    <row r="7" spans="1:47" x14ac:dyDescent="0.25">
      <c r="A7" s="8"/>
      <c r="B7" s="10" t="s">
        <v>38</v>
      </c>
      <c r="C7" s="161">
        <f>'Published Data Sheet'!$B$17</f>
        <v>0</v>
      </c>
      <c r="D7" s="161"/>
      <c r="E7" s="161"/>
      <c r="F7" s="161"/>
      <c r="G7" s="161"/>
      <c r="H7" s="161"/>
      <c r="I7" s="161"/>
      <c r="J7" s="161"/>
      <c r="K7" s="14"/>
      <c r="L7" s="15"/>
      <c r="M7" s="14"/>
      <c r="N7" s="10" t="s">
        <v>38</v>
      </c>
      <c r="O7" s="161">
        <f>'Published Data Sheet'!$B$17</f>
        <v>0</v>
      </c>
      <c r="P7" s="161"/>
      <c r="Q7" s="161"/>
      <c r="R7" s="161"/>
      <c r="S7" s="161"/>
      <c r="T7" s="161"/>
      <c r="U7" s="161"/>
      <c r="V7" s="161"/>
      <c r="W7" s="14"/>
      <c r="X7" s="15"/>
      <c r="Y7" s="14"/>
      <c r="Z7" s="10" t="s">
        <v>38</v>
      </c>
      <c r="AA7" s="161">
        <f>'Published Data Sheet'!$B$17</f>
        <v>0</v>
      </c>
      <c r="AB7" s="161"/>
      <c r="AC7" s="161"/>
      <c r="AD7" s="161"/>
      <c r="AE7" s="161"/>
      <c r="AF7" s="161"/>
      <c r="AG7" s="161"/>
      <c r="AH7" s="161"/>
      <c r="AI7" s="8"/>
      <c r="AK7" s="14"/>
      <c r="AL7" s="10" t="s">
        <v>38</v>
      </c>
      <c r="AM7" s="161">
        <f>'Published Data Sheet'!$B$17</f>
        <v>0</v>
      </c>
      <c r="AN7" s="161"/>
      <c r="AO7" s="161"/>
      <c r="AP7" s="161"/>
      <c r="AQ7" s="161"/>
      <c r="AR7" s="161"/>
      <c r="AS7" s="161"/>
      <c r="AT7" s="161"/>
      <c r="AU7" s="8"/>
    </row>
    <row r="8" spans="1:47" x14ac:dyDescent="0.25">
      <c r="A8" s="8"/>
      <c r="B8" s="16" t="s">
        <v>39</v>
      </c>
      <c r="C8" s="164"/>
      <c r="D8" s="164"/>
      <c r="E8" s="17" t="s">
        <v>59</v>
      </c>
      <c r="K8" s="8"/>
      <c r="M8" s="8"/>
      <c r="N8" s="16" t="s">
        <v>39</v>
      </c>
      <c r="O8" s="164"/>
      <c r="P8" s="164"/>
      <c r="Q8" s="17" t="s">
        <v>59</v>
      </c>
      <c r="W8" s="8"/>
      <c r="Y8" s="8"/>
      <c r="Z8" s="16" t="s">
        <v>39</v>
      </c>
      <c r="AA8" s="164"/>
      <c r="AB8" s="164"/>
      <c r="AC8" s="17" t="s">
        <v>59</v>
      </c>
      <c r="AI8" s="8"/>
      <c r="AK8" s="8"/>
      <c r="AL8" s="16" t="s">
        <v>39</v>
      </c>
      <c r="AM8" s="164"/>
      <c r="AN8" s="164"/>
      <c r="AO8" s="17" t="s">
        <v>59</v>
      </c>
      <c r="AU8" s="8"/>
    </row>
    <row r="9" spans="1:47" ht="8.25" customHeight="1" x14ac:dyDescent="0.25">
      <c r="A9" s="8"/>
      <c r="K9" s="8"/>
      <c r="M9" s="8"/>
      <c r="W9" s="8"/>
      <c r="Y9" s="8"/>
      <c r="AI9" s="8"/>
      <c r="AK9" s="8"/>
      <c r="AU9" s="8"/>
    </row>
    <row r="10" spans="1:47" ht="15.75" thickBot="1" x14ac:dyDescent="0.3">
      <c r="A10" s="8"/>
      <c r="B10" s="159" t="s">
        <v>61</v>
      </c>
      <c r="C10" s="159"/>
      <c r="D10" s="159"/>
      <c r="E10" s="159"/>
      <c r="F10" s="159"/>
      <c r="G10" s="159"/>
      <c r="H10" s="159"/>
      <c r="I10" s="159"/>
      <c r="J10" s="159"/>
      <c r="K10" s="18"/>
      <c r="L10" s="12"/>
      <c r="M10" s="18"/>
      <c r="N10" s="159" t="s">
        <v>61</v>
      </c>
      <c r="O10" s="159"/>
      <c r="P10" s="159"/>
      <c r="Q10" s="159"/>
      <c r="R10" s="159"/>
      <c r="S10" s="159"/>
      <c r="T10" s="159"/>
      <c r="U10" s="159"/>
      <c r="V10" s="159"/>
      <c r="W10" s="18"/>
      <c r="X10" s="12"/>
      <c r="Y10" s="18"/>
      <c r="Z10" s="159" t="s">
        <v>61</v>
      </c>
      <c r="AA10" s="159"/>
      <c r="AB10" s="159"/>
      <c r="AC10" s="159"/>
      <c r="AD10" s="159"/>
      <c r="AE10" s="159"/>
      <c r="AF10" s="159"/>
      <c r="AG10" s="159"/>
      <c r="AH10" s="159"/>
      <c r="AI10" s="8"/>
      <c r="AK10" s="18"/>
      <c r="AL10" s="159" t="s">
        <v>61</v>
      </c>
      <c r="AM10" s="159"/>
      <c r="AN10" s="159"/>
      <c r="AO10" s="159"/>
      <c r="AP10" s="159"/>
      <c r="AQ10" s="159"/>
      <c r="AR10" s="159"/>
      <c r="AS10" s="159"/>
      <c r="AT10" s="159"/>
      <c r="AU10" s="8"/>
    </row>
    <row r="11" spans="1:47" ht="15.75" thickTop="1" x14ac:dyDescent="0.25">
      <c r="A11" s="8"/>
      <c r="B11" s="19"/>
      <c r="C11" s="166" t="s">
        <v>33</v>
      </c>
      <c r="D11" s="166"/>
      <c r="E11" s="166"/>
      <c r="F11" s="166" t="s">
        <v>37</v>
      </c>
      <c r="G11" s="166"/>
      <c r="H11" s="166"/>
      <c r="I11" s="19"/>
      <c r="J11" s="167" t="s">
        <v>45</v>
      </c>
      <c r="K11" s="20"/>
      <c r="L11" s="21"/>
      <c r="M11" s="20"/>
      <c r="N11" s="19"/>
      <c r="O11" s="166" t="s">
        <v>33</v>
      </c>
      <c r="P11" s="166"/>
      <c r="Q11" s="166"/>
      <c r="R11" s="166" t="s">
        <v>37</v>
      </c>
      <c r="S11" s="166"/>
      <c r="T11" s="166"/>
      <c r="U11" s="19"/>
      <c r="V11" s="167" t="s">
        <v>45</v>
      </c>
      <c r="W11" s="20"/>
      <c r="X11" s="21"/>
      <c r="Y11" s="20"/>
      <c r="Z11" s="19"/>
      <c r="AA11" s="166" t="s">
        <v>33</v>
      </c>
      <c r="AB11" s="166"/>
      <c r="AC11" s="166"/>
      <c r="AD11" s="166" t="s">
        <v>37</v>
      </c>
      <c r="AE11" s="166"/>
      <c r="AF11" s="166"/>
      <c r="AG11" s="19"/>
      <c r="AH11" s="167" t="s">
        <v>45</v>
      </c>
      <c r="AI11" s="8"/>
      <c r="AK11" s="20"/>
      <c r="AL11" s="19"/>
      <c r="AM11" s="166" t="s">
        <v>33</v>
      </c>
      <c r="AN11" s="166"/>
      <c r="AO11" s="166"/>
      <c r="AP11" s="166" t="s">
        <v>37</v>
      </c>
      <c r="AQ11" s="166"/>
      <c r="AR11" s="166"/>
      <c r="AS11" s="19"/>
      <c r="AT11" s="167" t="s">
        <v>45</v>
      </c>
      <c r="AU11" s="8"/>
    </row>
    <row r="12" spans="1:47" x14ac:dyDescent="0.25">
      <c r="A12" s="8"/>
      <c r="B12" s="22"/>
      <c r="C12" s="23" t="s">
        <v>34</v>
      </c>
      <c r="D12" s="23" t="s">
        <v>35</v>
      </c>
      <c r="E12" s="23" t="s">
        <v>36</v>
      </c>
      <c r="F12" s="23" t="s">
        <v>34</v>
      </c>
      <c r="G12" s="23" t="s">
        <v>35</v>
      </c>
      <c r="H12" s="23" t="s">
        <v>36</v>
      </c>
      <c r="I12" s="22"/>
      <c r="J12" s="168"/>
      <c r="K12" s="24"/>
      <c r="L12" s="21"/>
      <c r="M12" s="24"/>
      <c r="N12" s="22"/>
      <c r="O12" s="23" t="s">
        <v>34</v>
      </c>
      <c r="P12" s="23" t="s">
        <v>35</v>
      </c>
      <c r="Q12" s="23" t="s">
        <v>36</v>
      </c>
      <c r="R12" s="23" t="s">
        <v>34</v>
      </c>
      <c r="S12" s="23" t="s">
        <v>35</v>
      </c>
      <c r="T12" s="23" t="s">
        <v>36</v>
      </c>
      <c r="U12" s="22"/>
      <c r="V12" s="168"/>
      <c r="W12" s="24"/>
      <c r="X12" s="21"/>
      <c r="Y12" s="24"/>
      <c r="Z12" s="22"/>
      <c r="AA12" s="23" t="s">
        <v>34</v>
      </c>
      <c r="AB12" s="23" t="s">
        <v>35</v>
      </c>
      <c r="AC12" s="23" t="s">
        <v>36</v>
      </c>
      <c r="AD12" s="23" t="s">
        <v>34</v>
      </c>
      <c r="AE12" s="23" t="s">
        <v>35</v>
      </c>
      <c r="AF12" s="23" t="s">
        <v>36</v>
      </c>
      <c r="AG12" s="22"/>
      <c r="AH12" s="168"/>
      <c r="AI12" s="8"/>
      <c r="AK12" s="24"/>
      <c r="AL12" s="22"/>
      <c r="AM12" s="23" t="s">
        <v>34</v>
      </c>
      <c r="AN12" s="23" t="s">
        <v>35</v>
      </c>
      <c r="AO12" s="23" t="s">
        <v>36</v>
      </c>
      <c r="AP12" s="23" t="s">
        <v>34</v>
      </c>
      <c r="AQ12" s="23" t="s">
        <v>35</v>
      </c>
      <c r="AR12" s="23" t="s">
        <v>36</v>
      </c>
      <c r="AS12" s="22"/>
      <c r="AT12" s="168"/>
      <c r="AU12" s="8"/>
    </row>
    <row r="13" spans="1:47" x14ac:dyDescent="0.25">
      <c r="A13" s="8"/>
      <c r="B13" s="23" t="s">
        <v>40</v>
      </c>
      <c r="C13" s="4"/>
      <c r="D13" s="4"/>
      <c r="E13" s="4"/>
      <c r="F13" s="4"/>
      <c r="G13" s="4"/>
      <c r="H13" s="4"/>
      <c r="I13" s="23"/>
      <c r="J13" s="4"/>
      <c r="K13" s="26"/>
      <c r="M13" s="27"/>
      <c r="N13" s="23" t="s">
        <v>40</v>
      </c>
      <c r="O13" s="4"/>
      <c r="P13" s="4"/>
      <c r="Q13" s="4"/>
      <c r="R13" s="4"/>
      <c r="S13" s="4"/>
      <c r="T13" s="4"/>
      <c r="U13" s="23"/>
      <c r="V13" s="4"/>
      <c r="W13" s="26"/>
      <c r="Y13" s="27"/>
      <c r="Z13" s="23" t="s">
        <v>40</v>
      </c>
      <c r="AA13" s="4"/>
      <c r="AB13" s="4"/>
      <c r="AC13" s="4"/>
      <c r="AD13" s="4"/>
      <c r="AE13" s="4"/>
      <c r="AF13" s="4"/>
      <c r="AG13" s="23"/>
      <c r="AH13" s="4"/>
      <c r="AI13" s="8"/>
      <c r="AK13" s="27"/>
      <c r="AL13" s="23" t="s">
        <v>40</v>
      </c>
      <c r="AM13" s="4"/>
      <c r="AN13" s="4"/>
      <c r="AO13" s="4"/>
      <c r="AP13" s="4"/>
      <c r="AQ13" s="4"/>
      <c r="AR13" s="4"/>
      <c r="AS13" s="23"/>
      <c r="AT13" s="4"/>
      <c r="AU13" s="8"/>
    </row>
    <row r="14" spans="1:47" x14ac:dyDescent="0.25">
      <c r="A14" s="8"/>
      <c r="B14" s="23" t="s">
        <v>41</v>
      </c>
      <c r="C14" s="4"/>
      <c r="D14" s="4"/>
      <c r="E14" s="4"/>
      <c r="F14" s="4"/>
      <c r="G14" s="4"/>
      <c r="H14" s="4"/>
      <c r="I14" s="23"/>
      <c r="J14" s="4"/>
      <c r="K14" s="26"/>
      <c r="M14" s="27"/>
      <c r="N14" s="23" t="s">
        <v>41</v>
      </c>
      <c r="O14" s="4"/>
      <c r="P14" s="4"/>
      <c r="Q14" s="4"/>
      <c r="R14" s="4"/>
      <c r="S14" s="4"/>
      <c r="T14" s="4"/>
      <c r="U14" s="23"/>
      <c r="V14" s="4"/>
      <c r="W14" s="26"/>
      <c r="Y14" s="27"/>
      <c r="Z14" s="23" t="s">
        <v>41</v>
      </c>
      <c r="AA14" s="4"/>
      <c r="AB14" s="4"/>
      <c r="AC14" s="4"/>
      <c r="AD14" s="4"/>
      <c r="AE14" s="4"/>
      <c r="AF14" s="4"/>
      <c r="AG14" s="23"/>
      <c r="AH14" s="4"/>
      <c r="AI14" s="8"/>
      <c r="AK14" s="27"/>
      <c r="AL14" s="23" t="s">
        <v>41</v>
      </c>
      <c r="AM14" s="4"/>
      <c r="AN14" s="4"/>
      <c r="AO14" s="4"/>
      <c r="AP14" s="4"/>
      <c r="AQ14" s="4"/>
      <c r="AR14" s="4"/>
      <c r="AS14" s="23"/>
      <c r="AT14" s="4"/>
      <c r="AU14" s="8"/>
    </row>
    <row r="15" spans="1:47" x14ac:dyDescent="0.25">
      <c r="A15" s="8"/>
      <c r="B15" s="23" t="s">
        <v>56</v>
      </c>
      <c r="C15" s="28" t="e">
        <f>C14/C13</f>
        <v>#DIV/0!</v>
      </c>
      <c r="D15" s="28" t="e">
        <f t="shared" ref="D15:H15" si="0">D14/D13</f>
        <v>#DIV/0!</v>
      </c>
      <c r="E15" s="28" t="e">
        <f t="shared" si="0"/>
        <v>#DIV/0!</v>
      </c>
      <c r="F15" s="28" t="e">
        <f t="shared" si="0"/>
        <v>#DIV/0!</v>
      </c>
      <c r="G15" s="28" t="e">
        <f t="shared" si="0"/>
        <v>#DIV/0!</v>
      </c>
      <c r="H15" s="28" t="e">
        <f t="shared" si="0"/>
        <v>#DIV/0!</v>
      </c>
      <c r="I15" s="23"/>
      <c r="J15" s="23"/>
      <c r="K15" s="26"/>
      <c r="M15" s="27"/>
      <c r="N15" s="23" t="s">
        <v>56</v>
      </c>
      <c r="O15" s="28" t="e">
        <f>O14/O13</f>
        <v>#DIV/0!</v>
      </c>
      <c r="P15" s="28" t="e">
        <f t="shared" ref="P15:T15" si="1">P14/P13</f>
        <v>#DIV/0!</v>
      </c>
      <c r="Q15" s="28" t="e">
        <f t="shared" si="1"/>
        <v>#DIV/0!</v>
      </c>
      <c r="R15" s="28" t="e">
        <f t="shared" si="1"/>
        <v>#DIV/0!</v>
      </c>
      <c r="S15" s="28" t="e">
        <f t="shared" si="1"/>
        <v>#DIV/0!</v>
      </c>
      <c r="T15" s="28" t="e">
        <f t="shared" si="1"/>
        <v>#DIV/0!</v>
      </c>
      <c r="U15" s="23"/>
      <c r="V15" s="23"/>
      <c r="W15" s="26"/>
      <c r="Y15" s="27"/>
      <c r="Z15" s="23" t="s">
        <v>56</v>
      </c>
      <c r="AA15" s="28" t="e">
        <f>AA14/AA13</f>
        <v>#DIV/0!</v>
      </c>
      <c r="AB15" s="28" t="e">
        <f t="shared" ref="AB15:AF15" si="2">AB14/AB13</f>
        <v>#DIV/0!</v>
      </c>
      <c r="AC15" s="28" t="e">
        <f t="shared" si="2"/>
        <v>#DIV/0!</v>
      </c>
      <c r="AD15" s="28" t="e">
        <f t="shared" si="2"/>
        <v>#DIV/0!</v>
      </c>
      <c r="AE15" s="28" t="e">
        <f t="shared" si="2"/>
        <v>#DIV/0!</v>
      </c>
      <c r="AF15" s="28" t="e">
        <f t="shared" si="2"/>
        <v>#DIV/0!</v>
      </c>
      <c r="AG15" s="23"/>
      <c r="AH15" s="23"/>
      <c r="AI15" s="8"/>
      <c r="AK15" s="27"/>
      <c r="AL15" s="23" t="s">
        <v>56</v>
      </c>
      <c r="AM15" s="28" t="e">
        <f>AM14/AM13</f>
        <v>#DIV/0!</v>
      </c>
      <c r="AN15" s="28" t="e">
        <f t="shared" ref="AN15:AR15" si="3">AN14/AN13</f>
        <v>#DIV/0!</v>
      </c>
      <c r="AO15" s="28" t="e">
        <f t="shared" si="3"/>
        <v>#DIV/0!</v>
      </c>
      <c r="AP15" s="28" t="e">
        <f t="shared" si="3"/>
        <v>#DIV/0!</v>
      </c>
      <c r="AQ15" s="28" t="e">
        <f t="shared" si="3"/>
        <v>#DIV/0!</v>
      </c>
      <c r="AR15" s="28" t="e">
        <f t="shared" si="3"/>
        <v>#DIV/0!</v>
      </c>
      <c r="AS15" s="23"/>
      <c r="AT15" s="23"/>
      <c r="AU15" s="8"/>
    </row>
    <row r="16" spans="1:47" ht="17.25" hidden="1" customHeight="1" x14ac:dyDescent="0.25">
      <c r="A16" s="8"/>
      <c r="B16" s="23" t="s">
        <v>42</v>
      </c>
      <c r="C16" s="29">
        <f>PI()*(C13/2)^2*C14</f>
        <v>0</v>
      </c>
      <c r="D16" s="29">
        <f t="shared" ref="D16:H16" si="4">PI()*(D13/2)^2*D14</f>
        <v>0</v>
      </c>
      <c r="E16" s="29">
        <f t="shared" si="4"/>
        <v>0</v>
      </c>
      <c r="F16" s="29">
        <f t="shared" si="4"/>
        <v>0</v>
      </c>
      <c r="G16" s="29">
        <f t="shared" si="4"/>
        <v>0</v>
      </c>
      <c r="H16" s="29">
        <f t="shared" si="4"/>
        <v>0</v>
      </c>
      <c r="I16" s="29"/>
      <c r="J16" s="29">
        <f>PI()*(J13/2)^2*J14</f>
        <v>0</v>
      </c>
      <c r="K16" s="30"/>
      <c r="L16" s="31"/>
      <c r="M16" s="32"/>
      <c r="N16" s="23" t="s">
        <v>42</v>
      </c>
      <c r="O16" s="29">
        <f>PI()*(O13/2)^2*O14</f>
        <v>0</v>
      </c>
      <c r="P16" s="29">
        <f t="shared" ref="P16:T16" si="5">PI()*(P13/2)^2*P14</f>
        <v>0</v>
      </c>
      <c r="Q16" s="29">
        <f t="shared" si="5"/>
        <v>0</v>
      </c>
      <c r="R16" s="29">
        <f t="shared" si="5"/>
        <v>0</v>
      </c>
      <c r="S16" s="29">
        <f t="shared" si="5"/>
        <v>0</v>
      </c>
      <c r="T16" s="29">
        <f t="shared" si="5"/>
        <v>0</v>
      </c>
      <c r="U16" s="29"/>
      <c r="V16" s="29">
        <f>PI()*(V13/2)^2*V14</f>
        <v>0</v>
      </c>
      <c r="W16" s="30"/>
      <c r="X16" s="31"/>
      <c r="Y16" s="32"/>
      <c r="Z16" s="23" t="s">
        <v>42</v>
      </c>
      <c r="AA16" s="29">
        <f>PI()*(AA13/2)^2*AA14</f>
        <v>0</v>
      </c>
      <c r="AB16" s="29">
        <f t="shared" ref="AB16:AF16" si="6">PI()*(AB13/2)^2*AB14</f>
        <v>0</v>
      </c>
      <c r="AC16" s="29">
        <f t="shared" si="6"/>
        <v>0</v>
      </c>
      <c r="AD16" s="29">
        <f t="shared" si="6"/>
        <v>0</v>
      </c>
      <c r="AE16" s="29">
        <f t="shared" si="6"/>
        <v>0</v>
      </c>
      <c r="AF16" s="29">
        <f t="shared" si="6"/>
        <v>0</v>
      </c>
      <c r="AG16" s="29"/>
      <c r="AH16" s="29">
        <f>PI()*(AH13/2)^2*AH14</f>
        <v>0</v>
      </c>
      <c r="AI16" s="8"/>
      <c r="AK16" s="32"/>
      <c r="AL16" s="23" t="s">
        <v>42</v>
      </c>
      <c r="AM16" s="29">
        <f>PI()*(AM13/2)^2*AM14</f>
        <v>0</v>
      </c>
      <c r="AN16" s="29">
        <f t="shared" ref="AN16:AR16" si="7">PI()*(AN13/2)^2*AN14</f>
        <v>0</v>
      </c>
      <c r="AO16" s="29">
        <f t="shared" si="7"/>
        <v>0</v>
      </c>
      <c r="AP16" s="29">
        <f t="shared" si="7"/>
        <v>0</v>
      </c>
      <c r="AQ16" s="29">
        <f t="shared" si="7"/>
        <v>0</v>
      </c>
      <c r="AR16" s="29">
        <f t="shared" si="7"/>
        <v>0</v>
      </c>
      <c r="AS16" s="29"/>
      <c r="AT16" s="29">
        <f>PI()*(AT13/2)^2*AT14</f>
        <v>0</v>
      </c>
      <c r="AU16" s="8"/>
    </row>
    <row r="17" spans="1:47" ht="8.25" customHeight="1" x14ac:dyDescent="0.25">
      <c r="A17" s="8"/>
      <c r="K17" s="8"/>
      <c r="M17" s="8"/>
      <c r="W17" s="8"/>
      <c r="Y17" s="8"/>
      <c r="AI17" s="8"/>
      <c r="AK17" s="8"/>
      <c r="AU17" s="8"/>
    </row>
    <row r="18" spans="1:47" x14ac:dyDescent="0.25">
      <c r="A18" s="8"/>
      <c r="B18" s="23" t="s">
        <v>43</v>
      </c>
      <c r="C18" s="7" t="s">
        <v>69</v>
      </c>
      <c r="D18" s="7" t="s">
        <v>69</v>
      </c>
      <c r="E18" s="7" t="s">
        <v>69</v>
      </c>
      <c r="F18" s="7" t="s">
        <v>69</v>
      </c>
      <c r="G18" s="7" t="s">
        <v>69</v>
      </c>
      <c r="H18" s="7" t="s">
        <v>69</v>
      </c>
      <c r="I18" s="23"/>
      <c r="J18" s="4"/>
      <c r="K18" s="26"/>
      <c r="M18" s="27"/>
      <c r="N18" s="23" t="s">
        <v>43</v>
      </c>
      <c r="O18" s="7" t="s">
        <v>69</v>
      </c>
      <c r="P18" s="7" t="s">
        <v>69</v>
      </c>
      <c r="Q18" s="7" t="s">
        <v>69</v>
      </c>
      <c r="R18" s="7" t="s">
        <v>69</v>
      </c>
      <c r="S18" s="7" t="s">
        <v>69</v>
      </c>
      <c r="T18" s="7" t="s">
        <v>69</v>
      </c>
      <c r="U18" s="23"/>
      <c r="V18" s="4"/>
      <c r="W18" s="26"/>
      <c r="Y18" s="27"/>
      <c r="Z18" s="23" t="s">
        <v>43</v>
      </c>
      <c r="AA18" s="33" t="s">
        <v>69</v>
      </c>
      <c r="AB18" s="33" t="s">
        <v>69</v>
      </c>
      <c r="AC18" s="33" t="s">
        <v>69</v>
      </c>
      <c r="AD18" s="33" t="s">
        <v>69</v>
      </c>
      <c r="AE18" s="33" t="s">
        <v>69</v>
      </c>
      <c r="AF18" s="33" t="s">
        <v>69</v>
      </c>
      <c r="AG18" s="23"/>
      <c r="AH18" s="4"/>
      <c r="AI18" s="8"/>
      <c r="AK18" s="27"/>
      <c r="AL18" s="23" t="s">
        <v>43</v>
      </c>
      <c r="AM18" s="7" t="s">
        <v>69</v>
      </c>
      <c r="AN18" s="7" t="s">
        <v>69</v>
      </c>
      <c r="AO18" s="7" t="s">
        <v>69</v>
      </c>
      <c r="AP18" s="7" t="s">
        <v>69</v>
      </c>
      <c r="AQ18" s="7" t="s">
        <v>69</v>
      </c>
      <c r="AR18" s="7" t="s">
        <v>69</v>
      </c>
      <c r="AS18" s="23"/>
      <c r="AT18" s="4"/>
      <c r="AU18" s="8"/>
    </row>
    <row r="19" spans="1:47" x14ac:dyDescent="0.25">
      <c r="A19" s="8"/>
      <c r="B19" s="23" t="s">
        <v>99</v>
      </c>
      <c r="C19" s="7" t="s">
        <v>69</v>
      </c>
      <c r="D19" s="7" t="s">
        <v>69</v>
      </c>
      <c r="E19" s="7" t="s">
        <v>69</v>
      </c>
      <c r="F19" s="7" t="s">
        <v>69</v>
      </c>
      <c r="G19" s="7" t="s">
        <v>69</v>
      </c>
      <c r="H19" s="7" t="s">
        <v>69</v>
      </c>
      <c r="I19" s="23"/>
      <c r="J19" s="4"/>
      <c r="K19" s="26"/>
      <c r="M19" s="27"/>
      <c r="N19" s="23" t="s">
        <v>99</v>
      </c>
      <c r="O19" s="7" t="s">
        <v>69</v>
      </c>
      <c r="P19" s="7" t="s">
        <v>69</v>
      </c>
      <c r="Q19" s="7" t="s">
        <v>69</v>
      </c>
      <c r="R19" s="7" t="s">
        <v>69</v>
      </c>
      <c r="S19" s="7" t="s">
        <v>69</v>
      </c>
      <c r="T19" s="7" t="s">
        <v>69</v>
      </c>
      <c r="U19" s="23"/>
      <c r="V19" s="4"/>
      <c r="W19" s="26"/>
      <c r="Y19" s="27"/>
      <c r="Z19" s="23" t="s">
        <v>99</v>
      </c>
      <c r="AA19" s="33" t="s">
        <v>69</v>
      </c>
      <c r="AB19" s="33" t="s">
        <v>69</v>
      </c>
      <c r="AC19" s="33" t="s">
        <v>69</v>
      </c>
      <c r="AD19" s="33" t="s">
        <v>69</v>
      </c>
      <c r="AE19" s="33" t="s">
        <v>69</v>
      </c>
      <c r="AF19" s="33" t="s">
        <v>69</v>
      </c>
      <c r="AG19" s="23"/>
      <c r="AH19" s="4"/>
      <c r="AI19" s="8"/>
      <c r="AK19" s="27"/>
      <c r="AL19" s="23" t="s">
        <v>99</v>
      </c>
      <c r="AM19" s="7" t="s">
        <v>69</v>
      </c>
      <c r="AN19" s="7" t="s">
        <v>69</v>
      </c>
      <c r="AO19" s="7" t="s">
        <v>69</v>
      </c>
      <c r="AP19" s="7" t="s">
        <v>69</v>
      </c>
      <c r="AQ19" s="7" t="s">
        <v>69</v>
      </c>
      <c r="AR19" s="7" t="s">
        <v>69</v>
      </c>
      <c r="AS19" s="23"/>
      <c r="AT19" s="4"/>
      <c r="AU19" s="8"/>
    </row>
    <row r="20" spans="1:47" x14ac:dyDescent="0.25">
      <c r="A20" s="8"/>
      <c r="B20" s="23" t="s">
        <v>44</v>
      </c>
      <c r="C20" s="34" t="e">
        <f>(((C19-C18)/$C$8)*0.061023744)/C16</f>
        <v>#VALUE!</v>
      </c>
      <c r="D20" s="34" t="e">
        <f t="shared" ref="D20:H20" si="8">(((D19-D18)/$C$8)*0.061023744)/D16</f>
        <v>#VALUE!</v>
      </c>
      <c r="E20" s="34" t="e">
        <f t="shared" si="8"/>
        <v>#VALUE!</v>
      </c>
      <c r="F20" s="34" t="e">
        <f t="shared" si="8"/>
        <v>#VALUE!</v>
      </c>
      <c r="G20" s="34" t="e">
        <f t="shared" si="8"/>
        <v>#VALUE!</v>
      </c>
      <c r="H20" s="34" t="e">
        <f t="shared" si="8"/>
        <v>#VALUE!</v>
      </c>
      <c r="I20" s="34"/>
      <c r="J20" s="34" t="e">
        <f>(((J19-J18)/$C$8)*0.061023744)/J16</f>
        <v>#DIV/0!</v>
      </c>
      <c r="K20" s="35"/>
      <c r="L20" s="36"/>
      <c r="M20" s="37"/>
      <c r="N20" s="23" t="s">
        <v>44</v>
      </c>
      <c r="O20" s="34" t="e">
        <f>(((O19-O18)/$O$8)*0.061023744)/O16</f>
        <v>#VALUE!</v>
      </c>
      <c r="P20" s="34" t="e">
        <f t="shared" ref="P20:V20" si="9">(((P19-P18)/$O$8)*0.061023744)/P16</f>
        <v>#VALUE!</v>
      </c>
      <c r="Q20" s="34" t="e">
        <f t="shared" si="9"/>
        <v>#VALUE!</v>
      </c>
      <c r="R20" s="34" t="e">
        <f t="shared" si="9"/>
        <v>#VALUE!</v>
      </c>
      <c r="S20" s="34" t="e">
        <f t="shared" si="9"/>
        <v>#VALUE!</v>
      </c>
      <c r="T20" s="34" t="e">
        <f t="shared" si="9"/>
        <v>#VALUE!</v>
      </c>
      <c r="U20" s="34"/>
      <c r="V20" s="34" t="e">
        <f t="shared" si="9"/>
        <v>#DIV/0!</v>
      </c>
      <c r="W20" s="35"/>
      <c r="X20" s="36"/>
      <c r="Y20" s="37"/>
      <c r="Z20" s="23" t="s">
        <v>44</v>
      </c>
      <c r="AA20" s="34" t="e">
        <f>(((AA19-AA18)/$AA$8)*0.061023744)/AA16</f>
        <v>#VALUE!</v>
      </c>
      <c r="AB20" s="34" t="e">
        <f t="shared" ref="AB20:AH20" si="10">(((AB19-AB18)/$AA$8)*0.061023744)/AB16</f>
        <v>#VALUE!</v>
      </c>
      <c r="AC20" s="34" t="e">
        <f t="shared" si="10"/>
        <v>#VALUE!</v>
      </c>
      <c r="AD20" s="34" t="e">
        <f t="shared" si="10"/>
        <v>#VALUE!</v>
      </c>
      <c r="AE20" s="34" t="e">
        <f t="shared" si="10"/>
        <v>#VALUE!</v>
      </c>
      <c r="AF20" s="34" t="e">
        <f t="shared" si="10"/>
        <v>#VALUE!</v>
      </c>
      <c r="AG20" s="34"/>
      <c r="AH20" s="34" t="e">
        <f t="shared" si="10"/>
        <v>#DIV/0!</v>
      </c>
      <c r="AI20" s="8"/>
      <c r="AK20" s="37"/>
      <c r="AL20" s="23" t="s">
        <v>44</v>
      </c>
      <c r="AM20" s="34" t="e">
        <f>(((AM19-AM18)/$AM$8)*0.061023744)/AM16</f>
        <v>#VALUE!</v>
      </c>
      <c r="AN20" s="34" t="e">
        <f t="shared" ref="AN20:AT20" si="11">(((AN19-AN18)/$AM$8)*0.061023744)/AN16</f>
        <v>#VALUE!</v>
      </c>
      <c r="AO20" s="34" t="e">
        <f t="shared" si="11"/>
        <v>#VALUE!</v>
      </c>
      <c r="AP20" s="34" t="e">
        <f t="shared" si="11"/>
        <v>#VALUE!</v>
      </c>
      <c r="AQ20" s="34" t="e">
        <f t="shared" si="11"/>
        <v>#VALUE!</v>
      </c>
      <c r="AR20" s="34" t="e">
        <f t="shared" si="11"/>
        <v>#VALUE!</v>
      </c>
      <c r="AS20" s="34"/>
      <c r="AT20" s="34" t="e">
        <f t="shared" si="11"/>
        <v>#DIV/0!</v>
      </c>
      <c r="AU20" s="8"/>
    </row>
    <row r="21" spans="1:47" ht="8.25" customHeight="1" x14ac:dyDescent="0.25">
      <c r="A21" s="8"/>
      <c r="K21" s="8"/>
      <c r="M21" s="8"/>
      <c r="W21" s="8"/>
      <c r="Y21" s="8"/>
      <c r="AI21" s="8"/>
      <c r="AK21" s="8"/>
      <c r="AU21" s="8"/>
    </row>
    <row r="22" spans="1:47" x14ac:dyDescent="0.25">
      <c r="A22" s="8"/>
      <c r="B22" s="23" t="s">
        <v>100</v>
      </c>
      <c r="C22" s="4"/>
      <c r="D22" s="4"/>
      <c r="E22" s="4"/>
      <c r="F22" s="4"/>
      <c r="G22" s="4"/>
      <c r="H22" s="4"/>
      <c r="I22" s="19"/>
      <c r="J22" s="19"/>
      <c r="K22" s="8"/>
      <c r="M22" s="8"/>
      <c r="N22" s="23" t="s">
        <v>100</v>
      </c>
      <c r="O22" s="4"/>
      <c r="P22" s="4"/>
      <c r="Q22" s="4"/>
      <c r="R22" s="4"/>
      <c r="S22" s="4"/>
      <c r="T22" s="4"/>
      <c r="U22" s="19"/>
      <c r="V22" s="19"/>
      <c r="W22" s="8"/>
      <c r="Y22" s="8"/>
      <c r="Z22" s="23" t="s">
        <v>100</v>
      </c>
      <c r="AA22" s="4"/>
      <c r="AB22" s="4"/>
      <c r="AC22" s="4"/>
      <c r="AD22" s="4"/>
      <c r="AE22" s="4"/>
      <c r="AF22" s="4"/>
      <c r="AG22" s="19"/>
      <c r="AH22" s="19"/>
      <c r="AI22" s="8"/>
      <c r="AK22" s="8"/>
      <c r="AL22" s="23" t="s">
        <v>100</v>
      </c>
      <c r="AM22" s="4"/>
      <c r="AN22" s="4"/>
      <c r="AO22" s="4"/>
      <c r="AP22" s="4"/>
      <c r="AQ22" s="4"/>
      <c r="AR22" s="4"/>
      <c r="AS22" s="19"/>
      <c r="AT22" s="19"/>
      <c r="AU22" s="8"/>
    </row>
    <row r="23" spans="1:47" x14ac:dyDescent="0.25">
      <c r="A23" s="8"/>
      <c r="B23" s="25" t="s">
        <v>79</v>
      </c>
      <c r="C23" s="4"/>
      <c r="D23" s="4"/>
      <c r="E23" s="4"/>
      <c r="F23" s="4"/>
      <c r="G23" s="4"/>
      <c r="H23" s="4"/>
      <c r="I23" s="19"/>
      <c r="J23" s="19"/>
      <c r="K23" s="8"/>
      <c r="M23" s="8"/>
      <c r="N23" s="25" t="s">
        <v>79</v>
      </c>
      <c r="O23" s="4"/>
      <c r="P23" s="4"/>
      <c r="Q23" s="4"/>
      <c r="R23" s="4"/>
      <c r="S23" s="4"/>
      <c r="T23" s="4"/>
      <c r="U23" s="19"/>
      <c r="V23" s="19"/>
      <c r="W23" s="8"/>
      <c r="Y23" s="8"/>
      <c r="Z23" s="25" t="s">
        <v>79</v>
      </c>
      <c r="AA23" s="4"/>
      <c r="AB23" s="4"/>
      <c r="AC23" s="4"/>
      <c r="AD23" s="4"/>
      <c r="AE23" s="4"/>
      <c r="AF23" s="4"/>
      <c r="AG23" s="19"/>
      <c r="AH23" s="19"/>
      <c r="AI23" s="8"/>
      <c r="AK23" s="8"/>
      <c r="AL23" s="25" t="s">
        <v>79</v>
      </c>
      <c r="AM23" s="4"/>
      <c r="AN23" s="4"/>
      <c r="AO23" s="4"/>
      <c r="AP23" s="4"/>
      <c r="AQ23" s="4"/>
      <c r="AR23" s="4"/>
      <c r="AS23" s="19"/>
      <c r="AT23" s="19"/>
      <c r="AU23" s="8"/>
    </row>
    <row r="24" spans="1:47" ht="15" hidden="1" customHeight="1" x14ac:dyDescent="0.25">
      <c r="A24" s="8"/>
      <c r="B24" s="25" t="s">
        <v>83</v>
      </c>
      <c r="C24" s="25" t="str">
        <f>IF(C23="Valid", C22, "")</f>
        <v/>
      </c>
      <c r="D24" s="25" t="str">
        <f t="shared" ref="D24:H24" si="12">IF(D23="Valid", D22, "")</f>
        <v/>
      </c>
      <c r="E24" s="25" t="str">
        <f t="shared" si="12"/>
        <v/>
      </c>
      <c r="F24" s="25" t="str">
        <f t="shared" si="12"/>
        <v/>
      </c>
      <c r="G24" s="25" t="str">
        <f t="shared" si="12"/>
        <v/>
      </c>
      <c r="H24" s="25" t="str">
        <f t="shared" si="12"/>
        <v/>
      </c>
      <c r="I24" s="19"/>
      <c r="J24" s="19"/>
      <c r="K24" s="8"/>
      <c r="M24" s="8"/>
      <c r="N24" s="25" t="s">
        <v>83</v>
      </c>
      <c r="O24" s="25" t="str">
        <f>IF(O23="Valid", O22, "")</f>
        <v/>
      </c>
      <c r="P24" s="25" t="str">
        <f t="shared" ref="P24:T24" si="13">IF(P23="Valid", P22, "")</f>
        <v/>
      </c>
      <c r="Q24" s="25" t="str">
        <f t="shared" si="13"/>
        <v/>
      </c>
      <c r="R24" s="25" t="str">
        <f t="shared" si="13"/>
        <v/>
      </c>
      <c r="S24" s="25" t="str">
        <f t="shared" si="13"/>
        <v/>
      </c>
      <c r="T24" s="25" t="str">
        <f t="shared" si="13"/>
        <v/>
      </c>
      <c r="U24" s="19"/>
      <c r="V24" s="19"/>
      <c r="W24" s="8"/>
      <c r="Y24" s="8"/>
      <c r="Z24" s="25" t="s">
        <v>83</v>
      </c>
      <c r="AA24" s="25" t="str">
        <f>IF(AA23="Valid", AA22, "")</f>
        <v/>
      </c>
      <c r="AB24" s="25" t="str">
        <f t="shared" ref="AB24:AF24" si="14">IF(AB23="Valid", AB22, "")</f>
        <v/>
      </c>
      <c r="AC24" s="25" t="str">
        <f t="shared" si="14"/>
        <v/>
      </c>
      <c r="AD24" s="25" t="str">
        <f t="shared" si="14"/>
        <v/>
      </c>
      <c r="AE24" s="25" t="str">
        <f t="shared" si="14"/>
        <v/>
      </c>
      <c r="AF24" s="25" t="str">
        <f t="shared" si="14"/>
        <v/>
      </c>
      <c r="AG24" s="19"/>
      <c r="AH24" s="19"/>
      <c r="AI24" s="8"/>
      <c r="AK24" s="8"/>
      <c r="AL24" s="25" t="s">
        <v>83</v>
      </c>
      <c r="AM24" s="25" t="str">
        <f>IF(AM23="Valid", AM22, "")</f>
        <v/>
      </c>
      <c r="AN24" s="25" t="str">
        <f t="shared" ref="AN24:AR24" si="15">IF(AN23="Valid", AN22, "")</f>
        <v/>
      </c>
      <c r="AO24" s="25" t="str">
        <f t="shared" si="15"/>
        <v/>
      </c>
      <c r="AP24" s="25" t="str">
        <f t="shared" si="15"/>
        <v/>
      </c>
      <c r="AQ24" s="25" t="str">
        <f t="shared" si="15"/>
        <v/>
      </c>
      <c r="AR24" s="25" t="str">
        <f t="shared" si="15"/>
        <v/>
      </c>
      <c r="AS24" s="19"/>
      <c r="AT24" s="19"/>
      <c r="AU24" s="8"/>
    </row>
    <row r="25" spans="1:47" x14ac:dyDescent="0.25">
      <c r="A25" s="8"/>
      <c r="B25" s="25" t="s">
        <v>75</v>
      </c>
      <c r="C25" s="165" t="e">
        <f>ROUND(AVERAGE(C24:H24), 0)</f>
        <v>#DIV/0!</v>
      </c>
      <c r="D25" s="165"/>
      <c r="E25" s="165"/>
      <c r="F25" s="165"/>
      <c r="G25" s="165"/>
      <c r="H25" s="165"/>
      <c r="I25" s="19"/>
      <c r="J25" s="19"/>
      <c r="K25" s="8"/>
      <c r="M25" s="8"/>
      <c r="N25" s="25" t="s">
        <v>75</v>
      </c>
      <c r="O25" s="165" t="e">
        <f>ROUND(AVERAGE(O24:T24), 0)</f>
        <v>#DIV/0!</v>
      </c>
      <c r="P25" s="165"/>
      <c r="Q25" s="165"/>
      <c r="R25" s="165"/>
      <c r="S25" s="165"/>
      <c r="T25" s="165"/>
      <c r="U25" s="19"/>
      <c r="V25" s="19"/>
      <c r="W25" s="8"/>
      <c r="Y25" s="8"/>
      <c r="Z25" s="25" t="s">
        <v>75</v>
      </c>
      <c r="AA25" s="165" t="e">
        <f>ROUND(AVERAGE(AA24:AF24), 0)</f>
        <v>#DIV/0!</v>
      </c>
      <c r="AB25" s="165"/>
      <c r="AC25" s="165"/>
      <c r="AD25" s="165"/>
      <c r="AE25" s="165"/>
      <c r="AF25" s="165"/>
      <c r="AG25" s="19"/>
      <c r="AH25" s="19"/>
      <c r="AI25" s="8"/>
      <c r="AK25" s="8"/>
      <c r="AL25" s="25" t="s">
        <v>75</v>
      </c>
      <c r="AM25" s="165" t="e">
        <f>ROUND(AVERAGE(AM24:AR24), 0)</f>
        <v>#DIV/0!</v>
      </c>
      <c r="AN25" s="165"/>
      <c r="AO25" s="165"/>
      <c r="AP25" s="165"/>
      <c r="AQ25" s="165"/>
      <c r="AR25" s="165"/>
      <c r="AS25" s="19"/>
      <c r="AT25" s="19"/>
      <c r="AU25" s="8"/>
    </row>
    <row r="26" spans="1:47" x14ac:dyDescent="0.25">
      <c r="A26" s="8"/>
      <c r="B26" s="23" t="s">
        <v>18</v>
      </c>
      <c r="C26" s="169" t="str">
        <f>'Published Data Sheet'!$O$18</f>
        <v>Plug Sampling</v>
      </c>
      <c r="D26" s="169"/>
      <c r="E26" s="169"/>
      <c r="F26" s="169"/>
      <c r="G26" s="169"/>
      <c r="H26" s="169"/>
      <c r="K26" s="8"/>
      <c r="M26" s="8"/>
      <c r="N26" s="23" t="s">
        <v>18</v>
      </c>
      <c r="O26" s="169" t="str">
        <f>'Published Data Sheet'!$O$18</f>
        <v>Plug Sampling</v>
      </c>
      <c r="P26" s="169"/>
      <c r="Q26" s="169"/>
      <c r="R26" s="169"/>
      <c r="S26" s="169"/>
      <c r="T26" s="169"/>
      <c r="W26" s="8"/>
      <c r="Y26" s="8"/>
      <c r="Z26" s="23" t="s">
        <v>18</v>
      </c>
      <c r="AA26" s="169" t="str">
        <f>'Published Data Sheet'!$O$18</f>
        <v>Plug Sampling</v>
      </c>
      <c r="AB26" s="169"/>
      <c r="AC26" s="169"/>
      <c r="AD26" s="169"/>
      <c r="AE26" s="169"/>
      <c r="AF26" s="169"/>
      <c r="AI26" s="8"/>
      <c r="AK26" s="8"/>
      <c r="AL26" s="23" t="s">
        <v>18</v>
      </c>
      <c r="AM26" s="169" t="str">
        <f>'Published Data Sheet'!$O$18</f>
        <v>Plug Sampling</v>
      </c>
      <c r="AN26" s="169"/>
      <c r="AO26" s="169"/>
      <c r="AP26" s="169"/>
      <c r="AQ26" s="169"/>
      <c r="AR26" s="169"/>
      <c r="AU26" s="8"/>
    </row>
    <row r="27" spans="1:47" ht="8.25" customHeight="1" x14ac:dyDescent="0.25">
      <c r="A27" s="8"/>
      <c r="C27" s="38"/>
      <c r="D27" s="38"/>
      <c r="E27" s="38"/>
      <c r="F27" s="38"/>
      <c r="G27" s="38"/>
      <c r="H27" s="38"/>
      <c r="K27" s="8"/>
      <c r="M27" s="8"/>
      <c r="O27" s="38"/>
      <c r="P27" s="38"/>
      <c r="Q27" s="38"/>
      <c r="R27" s="38"/>
      <c r="S27" s="38"/>
      <c r="T27" s="38"/>
      <c r="W27" s="8"/>
      <c r="Y27" s="8"/>
      <c r="AA27" s="38"/>
      <c r="AB27" s="38"/>
      <c r="AC27" s="38"/>
      <c r="AD27" s="38"/>
      <c r="AE27" s="38"/>
      <c r="AF27" s="38"/>
      <c r="AI27" s="8"/>
      <c r="AK27" s="8"/>
      <c r="AM27" s="38"/>
      <c r="AN27" s="38"/>
      <c r="AO27" s="38"/>
      <c r="AP27" s="38"/>
      <c r="AQ27" s="38"/>
      <c r="AR27" s="38"/>
      <c r="AU27" s="8"/>
    </row>
    <row r="28" spans="1:47" ht="15.75" thickBot="1" x14ac:dyDescent="0.3">
      <c r="A28" s="8"/>
      <c r="B28" s="158" t="s">
        <v>58</v>
      </c>
      <c r="C28" s="158"/>
      <c r="D28" s="159"/>
      <c r="E28" s="159"/>
      <c r="F28" s="159"/>
      <c r="G28" s="159"/>
      <c r="H28" s="159"/>
      <c r="I28" s="159"/>
      <c r="J28" s="159"/>
      <c r="K28" s="18"/>
      <c r="L28" s="12"/>
      <c r="M28" s="18"/>
      <c r="N28" s="158" t="s">
        <v>58</v>
      </c>
      <c r="O28" s="158"/>
      <c r="P28" s="159"/>
      <c r="Q28" s="159"/>
      <c r="R28" s="159"/>
      <c r="S28" s="159"/>
      <c r="T28" s="159"/>
      <c r="U28" s="159"/>
      <c r="V28" s="159"/>
      <c r="W28" s="18"/>
      <c r="X28" s="12"/>
      <c r="Y28" s="18"/>
      <c r="Z28" s="158" t="s">
        <v>58</v>
      </c>
      <c r="AA28" s="158"/>
      <c r="AB28" s="159"/>
      <c r="AC28" s="159"/>
      <c r="AD28" s="159"/>
      <c r="AE28" s="159"/>
      <c r="AF28" s="159"/>
      <c r="AG28" s="159"/>
      <c r="AH28" s="159"/>
      <c r="AI28" s="8"/>
      <c r="AK28" s="18"/>
      <c r="AL28" s="158" t="s">
        <v>58</v>
      </c>
      <c r="AM28" s="158"/>
      <c r="AN28" s="159"/>
      <c r="AO28" s="159"/>
      <c r="AP28" s="159"/>
      <c r="AQ28" s="159"/>
      <c r="AR28" s="159"/>
      <c r="AS28" s="159"/>
      <c r="AT28" s="159"/>
      <c r="AU28" s="8"/>
    </row>
    <row r="29" spans="1:47" ht="15.75" thickTop="1" x14ac:dyDescent="0.25">
      <c r="A29" s="8"/>
      <c r="B29" s="23" t="s">
        <v>101</v>
      </c>
      <c r="C29" s="39" t="e">
        <f>C25</f>
        <v>#DIV/0!</v>
      </c>
      <c r="D29" s="40" t="e">
        <f>IF(C29&lt;5700, "Fail", "Pass")</f>
        <v>#DIV/0!</v>
      </c>
      <c r="E29" s="41" t="e">
        <f>IF(C29&gt;5700, "UCS exceeds min. requirment of 5,700 psi", "UCS below min. requirment of 5,700 psi")</f>
        <v>#DIV/0!</v>
      </c>
      <c r="F29" s="41"/>
      <c r="G29" s="41"/>
      <c r="H29" s="41"/>
      <c r="I29" s="41"/>
      <c r="J29" s="41"/>
      <c r="K29" s="42"/>
      <c r="L29" s="15"/>
      <c r="M29" s="42"/>
      <c r="N29" s="23" t="s">
        <v>101</v>
      </c>
      <c r="O29" s="39" t="e">
        <f>O25</f>
        <v>#DIV/0!</v>
      </c>
      <c r="P29" s="40" t="e">
        <f>IF(O29&lt;5700, "Fail", "Pass")</f>
        <v>#DIV/0!</v>
      </c>
      <c r="Q29" s="41" t="e">
        <f>IF(O29&gt;5700, "UCS exceeds min. requirment of 5,700 psi", "UCS below min. requirment of 5,700 psi")</f>
        <v>#DIV/0!</v>
      </c>
      <c r="R29" s="41"/>
      <c r="S29" s="41"/>
      <c r="T29" s="41"/>
      <c r="U29" s="41"/>
      <c r="V29" s="41"/>
      <c r="W29" s="42"/>
      <c r="X29" s="15"/>
      <c r="Y29" s="42"/>
      <c r="Z29" s="23" t="s">
        <v>101</v>
      </c>
      <c r="AA29" s="39" t="e">
        <f>AA25</f>
        <v>#DIV/0!</v>
      </c>
      <c r="AB29" s="40" t="e">
        <f>IF(AA29&lt;5700, "Fail", "Pass")</f>
        <v>#DIV/0!</v>
      </c>
      <c r="AC29" s="41" t="e">
        <f>IF(AA29&gt;5700, "UCS exceeds min. requirment of 5,700 psi", "UCS below min. requirment of 5,700 psi")</f>
        <v>#DIV/0!</v>
      </c>
      <c r="AD29" s="41"/>
      <c r="AE29" s="41"/>
      <c r="AF29" s="41"/>
      <c r="AG29" s="41"/>
      <c r="AH29" s="41"/>
      <c r="AI29" s="8"/>
      <c r="AK29" s="42"/>
      <c r="AL29" s="23" t="s">
        <v>101</v>
      </c>
      <c r="AM29" s="39" t="e">
        <f>AM25</f>
        <v>#DIV/0!</v>
      </c>
      <c r="AN29" s="40" t="e">
        <f>IF(AM29&lt;5700, "Fail", "Pass")</f>
        <v>#DIV/0!</v>
      </c>
      <c r="AO29" s="41" t="e">
        <f>IF(AM29&gt;5700, "UCS exceeds min. requirment of 5,700 psi", "UCS below min. requirment of 5,700 psi")</f>
        <v>#DIV/0!</v>
      </c>
      <c r="AP29" s="41"/>
      <c r="AQ29" s="41"/>
      <c r="AR29" s="41"/>
      <c r="AS29" s="41"/>
      <c r="AT29" s="41"/>
      <c r="AU29" s="8"/>
    </row>
    <row r="30" spans="1:47" x14ac:dyDescent="0.25">
      <c r="A30" s="8"/>
      <c r="B30" s="23" t="s">
        <v>102</v>
      </c>
      <c r="C30" s="43" t="e">
        <f>ROUND(J20,3)</f>
        <v>#DIV/0!</v>
      </c>
      <c r="D30" s="40" t="e">
        <f>IF(AND(0.185&lt;=C30,C30&lt;=0.215),"Pass","Fail")</f>
        <v>#DIV/0!</v>
      </c>
      <c r="E30" s="41" t="e">
        <f>IF(AND(0.185&lt;=C30,C30&lt;=0.215),"Porosity meets requirements","Porosity does not meet requirements")</f>
        <v>#DIV/0!</v>
      </c>
      <c r="F30" s="41"/>
      <c r="G30" s="41"/>
      <c r="H30" s="41"/>
      <c r="I30" s="41"/>
      <c r="J30" s="41"/>
      <c r="K30" s="42"/>
      <c r="L30" s="15"/>
      <c r="M30" s="42"/>
      <c r="N30" s="23" t="s">
        <v>102</v>
      </c>
      <c r="O30" s="43" t="e">
        <f>ROUND(V20,3)</f>
        <v>#DIV/0!</v>
      </c>
      <c r="P30" s="40" t="e">
        <f>IF(AND(0.185&lt;=O30,O30&lt;=0.215),"Pass","Fail")</f>
        <v>#DIV/0!</v>
      </c>
      <c r="Q30" s="41" t="e">
        <f>IF(AND(0.185&lt;=O30,O30&lt;=0.215),"Porosity meets requirements","Porosity does not meet requirements")</f>
        <v>#DIV/0!</v>
      </c>
      <c r="R30" s="41"/>
      <c r="S30" s="41"/>
      <c r="T30" s="41"/>
      <c r="U30" s="41"/>
      <c r="V30" s="41"/>
      <c r="W30" s="42"/>
      <c r="X30" s="15"/>
      <c r="Y30" s="42"/>
      <c r="Z30" s="23" t="s">
        <v>102</v>
      </c>
      <c r="AA30" s="43" t="e">
        <f>ROUND(AH20,3)</f>
        <v>#DIV/0!</v>
      </c>
      <c r="AB30" s="40" t="e">
        <f>IF(AND(0.185&lt;=AA30,AA30&lt;=0.215),"Pass","Fail")</f>
        <v>#DIV/0!</v>
      </c>
      <c r="AC30" s="41" t="e">
        <f>IF(AND(0.185&lt;=AA30,AA30&lt;=0.215),"Porosity meets requirements","Porosity does not meet requirements")</f>
        <v>#DIV/0!</v>
      </c>
      <c r="AD30" s="41"/>
      <c r="AE30" s="41"/>
      <c r="AF30" s="41"/>
      <c r="AG30" s="41"/>
      <c r="AH30" s="41"/>
      <c r="AI30" s="8"/>
      <c r="AK30" s="42"/>
      <c r="AL30" s="23" t="s">
        <v>102</v>
      </c>
      <c r="AM30" s="43" t="e">
        <f>ROUND(AT20,3)</f>
        <v>#DIV/0!</v>
      </c>
      <c r="AN30" s="40" t="e">
        <f>IF(AND(0.185&lt;=AM30,AM30&lt;=0.215),"Pass","Fail")</f>
        <v>#DIV/0!</v>
      </c>
      <c r="AO30" s="41" t="e">
        <f>IF(AND(0.185&lt;=AM30,AM30&lt;=0.215),"Porosity meets requirements","Porosity does not meet requirements")</f>
        <v>#DIV/0!</v>
      </c>
      <c r="AP30" s="41"/>
      <c r="AQ30" s="41"/>
      <c r="AR30" s="41"/>
      <c r="AS30" s="41"/>
      <c r="AT30" s="41"/>
      <c r="AU30" s="8"/>
    </row>
    <row r="31" spans="1:47" ht="8.25" customHeight="1" x14ac:dyDescent="0.25">
      <c r="A31" s="8"/>
      <c r="K31" s="8"/>
      <c r="M31" s="8"/>
      <c r="W31" s="8"/>
      <c r="Y31" s="8"/>
      <c r="AI31" s="8"/>
      <c r="AK31" s="8"/>
      <c r="AU31" s="8"/>
    </row>
    <row r="32" spans="1:47" ht="15.75" thickBot="1" x14ac:dyDescent="0.3">
      <c r="A32" s="8"/>
      <c r="B32" s="158" t="s">
        <v>60</v>
      </c>
      <c r="C32" s="158"/>
      <c r="D32" s="159"/>
      <c r="E32" s="159"/>
      <c r="F32" s="159"/>
      <c r="G32" s="159"/>
      <c r="H32" s="159"/>
      <c r="I32" s="159"/>
      <c r="J32" s="159"/>
      <c r="K32" s="18"/>
      <c r="L32" s="12"/>
      <c r="M32" s="18"/>
      <c r="N32" s="158" t="s">
        <v>60</v>
      </c>
      <c r="O32" s="158"/>
      <c r="P32" s="159"/>
      <c r="Q32" s="159"/>
      <c r="R32" s="159"/>
      <c r="S32" s="159"/>
      <c r="T32" s="159"/>
      <c r="U32" s="159"/>
      <c r="V32" s="159"/>
      <c r="W32" s="18"/>
      <c r="X32" s="12"/>
      <c r="Y32" s="18"/>
      <c r="Z32" s="158" t="s">
        <v>60</v>
      </c>
      <c r="AA32" s="158"/>
      <c r="AB32" s="159"/>
      <c r="AC32" s="159"/>
      <c r="AD32" s="159"/>
      <c r="AE32" s="159"/>
      <c r="AF32" s="159"/>
      <c r="AG32" s="159"/>
      <c r="AH32" s="159"/>
      <c r="AI32" s="8"/>
      <c r="AK32" s="18"/>
      <c r="AL32" s="158" t="s">
        <v>60</v>
      </c>
      <c r="AM32" s="158"/>
      <c r="AN32" s="159"/>
      <c r="AO32" s="159"/>
      <c r="AP32" s="159"/>
      <c r="AQ32" s="159"/>
      <c r="AR32" s="159"/>
      <c r="AS32" s="159"/>
      <c r="AT32" s="159"/>
      <c r="AU32" s="8"/>
    </row>
    <row r="33" spans="1:47" ht="15.75" thickTop="1" x14ac:dyDescent="0.25">
      <c r="A33" s="8"/>
      <c r="B33" s="44" t="s">
        <v>103</v>
      </c>
      <c r="C33" s="45">
        <f>IF('Published Data Sheet'!$AB$4 = TRUE,'Published Data Sheet'!$B$10,'Published Data Sheet'!$L$10)</f>
        <v>0</v>
      </c>
      <c r="D33" s="10" t="s">
        <v>53</v>
      </c>
      <c r="E33" s="46">
        <f>IF('Published Data Sheet'!$AB$4 = TRUE,'Published Data Sheet'!$D$10,'Published Data Sheet'!$N$10)</f>
        <v>0</v>
      </c>
      <c r="F33" s="46"/>
      <c r="G33" s="46"/>
      <c r="H33" s="46"/>
      <c r="I33" s="46"/>
      <c r="J33" s="46"/>
      <c r="K33" s="47"/>
      <c r="L33" s="48"/>
      <c r="M33" s="47"/>
      <c r="N33" s="44" t="s">
        <v>103</v>
      </c>
      <c r="O33" s="45">
        <f>IF('Published Data Sheet'!$AB$4 = TRUE,'Published Data Sheet'!$B$10,'Published Data Sheet'!$L$10)</f>
        <v>0</v>
      </c>
      <c r="P33" s="10" t="s">
        <v>53</v>
      </c>
      <c r="Q33" s="46">
        <f>IF('Published Data Sheet'!$AB$4 = TRUE,'Published Data Sheet'!$D$10,'Published Data Sheet'!$N$10)</f>
        <v>0</v>
      </c>
      <c r="R33" s="46"/>
      <c r="S33" s="46"/>
      <c r="T33" s="46"/>
      <c r="U33" s="46"/>
      <c r="V33" s="46"/>
      <c r="W33" s="47"/>
      <c r="X33" s="48"/>
      <c r="Y33" s="47"/>
      <c r="Z33" s="44" t="s">
        <v>103</v>
      </c>
      <c r="AA33" s="45">
        <f>IF('Published Data Sheet'!$AB$4 = TRUE,'Published Data Sheet'!$B$10,'Published Data Sheet'!$L$10)</f>
        <v>0</v>
      </c>
      <c r="AB33" s="10" t="s">
        <v>53</v>
      </c>
      <c r="AC33" s="46">
        <f>IF('Published Data Sheet'!$AB$4 = TRUE,'Published Data Sheet'!$D$10,'Published Data Sheet'!$N$10)</f>
        <v>0</v>
      </c>
      <c r="AD33" s="46"/>
      <c r="AE33" s="46"/>
      <c r="AF33" s="46"/>
      <c r="AG33" s="46"/>
      <c r="AH33" s="46"/>
      <c r="AI33" s="8"/>
      <c r="AK33" s="47"/>
      <c r="AL33" s="44" t="s">
        <v>103</v>
      </c>
      <c r="AM33" s="45">
        <f>IF('Published Data Sheet'!$AB$4 = TRUE,'Published Data Sheet'!$B$10,'Published Data Sheet'!$L$10)</f>
        <v>0</v>
      </c>
      <c r="AN33" s="10" t="s">
        <v>53</v>
      </c>
      <c r="AO33" s="46">
        <f>IF('Published Data Sheet'!$AB$4 = TRUE,'Published Data Sheet'!$D$10,'Published Data Sheet'!$N$10)</f>
        <v>0</v>
      </c>
      <c r="AP33" s="46"/>
      <c r="AQ33" s="46"/>
      <c r="AR33" s="46"/>
      <c r="AS33" s="46"/>
      <c r="AT33" s="46"/>
      <c r="AU33" s="8"/>
    </row>
    <row r="34" spans="1:47" x14ac:dyDescent="0.25">
      <c r="A34" s="8"/>
      <c r="B34" s="44" t="s">
        <v>104</v>
      </c>
      <c r="C34" s="45">
        <f>IF('Published Data Sheet'!$AB$4 = TRUE,'Published Data Sheet'!$B$11,'Published Data Sheet'!$L$11)</f>
        <v>0</v>
      </c>
      <c r="D34" s="10" t="s">
        <v>53</v>
      </c>
      <c r="E34" s="46">
        <f>IF('Published Data Sheet'!$AB$4 = TRUE,'Published Data Sheet'!$D$11,'Published Data Sheet'!$N$11)</f>
        <v>0</v>
      </c>
      <c r="F34" s="46"/>
      <c r="G34" s="46"/>
      <c r="H34" s="46"/>
      <c r="I34" s="46"/>
      <c r="J34" s="46"/>
      <c r="K34" s="47"/>
      <c r="L34" s="48"/>
      <c r="M34" s="47"/>
      <c r="N34" s="44" t="s">
        <v>104</v>
      </c>
      <c r="O34" s="45">
        <f>IF('Published Data Sheet'!$AB$4 = TRUE,'Published Data Sheet'!$B$11,'Published Data Sheet'!$L$11)</f>
        <v>0</v>
      </c>
      <c r="P34" s="10" t="s">
        <v>53</v>
      </c>
      <c r="Q34" s="46">
        <f>IF('Published Data Sheet'!$AB$4 = TRUE,'Published Data Sheet'!$D$11,'Published Data Sheet'!$N$11)</f>
        <v>0</v>
      </c>
      <c r="R34" s="46"/>
      <c r="S34" s="46"/>
      <c r="T34" s="46"/>
      <c r="U34" s="46"/>
      <c r="V34" s="46"/>
      <c r="W34" s="47"/>
      <c r="X34" s="48"/>
      <c r="Y34" s="47"/>
      <c r="Z34" s="44" t="s">
        <v>104</v>
      </c>
      <c r="AA34" s="45">
        <f>IF('Published Data Sheet'!$AB$4 = TRUE,'Published Data Sheet'!$B$11,'Published Data Sheet'!$L$11)</f>
        <v>0</v>
      </c>
      <c r="AB34" s="10" t="s">
        <v>53</v>
      </c>
      <c r="AC34" s="46">
        <f>IF('Published Data Sheet'!$AB$4 = TRUE,'Published Data Sheet'!$D$11,'Published Data Sheet'!$N$11)</f>
        <v>0</v>
      </c>
      <c r="AD34" s="46"/>
      <c r="AE34" s="46"/>
      <c r="AF34" s="46"/>
      <c r="AG34" s="46"/>
      <c r="AH34" s="46"/>
      <c r="AI34" s="8"/>
      <c r="AK34" s="47"/>
      <c r="AL34" s="44" t="s">
        <v>104</v>
      </c>
      <c r="AM34" s="45">
        <f>IF('Published Data Sheet'!$AB$4 = TRUE,'Published Data Sheet'!$B$11,'Published Data Sheet'!$L$11)</f>
        <v>0</v>
      </c>
      <c r="AN34" s="10" t="s">
        <v>53</v>
      </c>
      <c r="AO34" s="46">
        <f>IF('Published Data Sheet'!$AB$4 = TRUE,'Published Data Sheet'!$D$11,'Published Data Sheet'!$N$11)</f>
        <v>0</v>
      </c>
      <c r="AP34" s="46"/>
      <c r="AQ34" s="46"/>
      <c r="AR34" s="46"/>
      <c r="AS34" s="46"/>
      <c r="AT34" s="46"/>
      <c r="AU34" s="8"/>
    </row>
    <row r="35" spans="1:47" x14ac:dyDescent="0.25">
      <c r="A35" s="8"/>
      <c r="B35" s="44" t="s">
        <v>105</v>
      </c>
      <c r="C35" s="45">
        <f>IF('Published Data Sheet'!$AB$4 = TRUE,'Published Data Sheet'!$B$12,'Published Data Sheet'!$L$12)</f>
        <v>0</v>
      </c>
      <c r="D35" s="10" t="s">
        <v>53</v>
      </c>
      <c r="E35" s="46">
        <f>IF('Published Data Sheet'!$AB$4 = TRUE,'Published Data Sheet'!$D$12,'Published Data Sheet'!$N$12)</f>
        <v>0</v>
      </c>
      <c r="F35" s="46"/>
      <c r="G35" s="46"/>
      <c r="H35" s="46"/>
      <c r="I35" s="46"/>
      <c r="J35" s="46"/>
      <c r="K35" s="47"/>
      <c r="L35" s="48"/>
      <c r="M35" s="47"/>
      <c r="N35" s="44" t="s">
        <v>105</v>
      </c>
      <c r="O35" s="45">
        <f>IF('Published Data Sheet'!$AB$4 = TRUE,'Published Data Sheet'!$B$12,'Published Data Sheet'!$L$12)</f>
        <v>0</v>
      </c>
      <c r="P35" s="10" t="s">
        <v>53</v>
      </c>
      <c r="Q35" s="46">
        <f>IF('Published Data Sheet'!$AB$4 = TRUE,'Published Data Sheet'!$D$12,'Published Data Sheet'!$N$12)</f>
        <v>0</v>
      </c>
      <c r="R35" s="46"/>
      <c r="S35" s="46"/>
      <c r="T35" s="46"/>
      <c r="U35" s="46"/>
      <c r="V35" s="46"/>
      <c r="W35" s="47"/>
      <c r="X35" s="48"/>
      <c r="Y35" s="47"/>
      <c r="Z35" s="44" t="s">
        <v>105</v>
      </c>
      <c r="AA35" s="45">
        <f>IF('Published Data Sheet'!$AB$4 = TRUE,'Published Data Sheet'!$B$12,'Published Data Sheet'!$L$12)</f>
        <v>0</v>
      </c>
      <c r="AB35" s="10" t="s">
        <v>53</v>
      </c>
      <c r="AC35" s="46">
        <f>IF('Published Data Sheet'!$AB$4 = TRUE,'Published Data Sheet'!$D$12,'Published Data Sheet'!$N$12)</f>
        <v>0</v>
      </c>
      <c r="AD35" s="46"/>
      <c r="AE35" s="46"/>
      <c r="AF35" s="46"/>
      <c r="AG35" s="46"/>
      <c r="AH35" s="46"/>
      <c r="AI35" s="8"/>
      <c r="AK35" s="47"/>
      <c r="AL35" s="44" t="s">
        <v>105</v>
      </c>
      <c r="AM35" s="45">
        <f>IF('Published Data Sheet'!$AB$4 = TRUE,'Published Data Sheet'!$B$12,'Published Data Sheet'!$L$12)</f>
        <v>0</v>
      </c>
      <c r="AN35" s="10" t="s">
        <v>53</v>
      </c>
      <c r="AO35" s="46">
        <f>IF('Published Data Sheet'!$AB$4 = TRUE,'Published Data Sheet'!$D$12,'Published Data Sheet'!$N$12)</f>
        <v>0</v>
      </c>
      <c r="AP35" s="46"/>
      <c r="AQ35" s="46"/>
      <c r="AR35" s="46"/>
      <c r="AS35" s="46"/>
      <c r="AT35" s="46"/>
      <c r="AU35" s="8"/>
    </row>
    <row r="36" spans="1:47" ht="8.25" customHeight="1" x14ac:dyDescent="0.25">
      <c r="A36" s="8"/>
      <c r="B36" s="13"/>
      <c r="C36" s="46"/>
      <c r="E36" s="46"/>
      <c r="F36" s="46"/>
      <c r="G36" s="46"/>
      <c r="H36" s="46"/>
      <c r="I36" s="46"/>
      <c r="J36" s="46"/>
      <c r="K36" s="47"/>
      <c r="L36" s="48"/>
      <c r="M36" s="47"/>
      <c r="N36" s="13"/>
      <c r="O36" s="46"/>
      <c r="Q36" s="46"/>
      <c r="R36" s="46"/>
      <c r="S36" s="46"/>
      <c r="T36" s="46"/>
      <c r="U36" s="46"/>
      <c r="V36" s="46"/>
      <c r="W36" s="47"/>
      <c r="X36" s="48"/>
      <c r="Y36" s="47"/>
      <c r="Z36" s="13"/>
      <c r="AA36" s="46"/>
      <c r="AC36" s="46"/>
      <c r="AD36" s="46"/>
      <c r="AE36" s="46"/>
      <c r="AF36" s="46"/>
      <c r="AG36" s="46"/>
      <c r="AH36" s="46"/>
      <c r="AI36" s="8"/>
      <c r="AK36" s="47"/>
      <c r="AL36" s="13"/>
      <c r="AM36" s="46"/>
      <c r="AO36" s="46"/>
      <c r="AP36" s="46"/>
      <c r="AQ36" s="46"/>
      <c r="AR36" s="46"/>
      <c r="AS36" s="46"/>
      <c r="AT36" s="46"/>
      <c r="AU36" s="8"/>
    </row>
    <row r="37" spans="1:47" ht="15" customHeight="1" x14ac:dyDescent="0.25">
      <c r="A37" s="8"/>
      <c r="B37" s="44" t="s">
        <v>77</v>
      </c>
      <c r="C37" s="49">
        <f>'Published Data Sheet'!$E$21</f>
        <v>0</v>
      </c>
      <c r="E37" s="46"/>
      <c r="F37" s="46"/>
      <c r="G37" s="46"/>
      <c r="H37" s="46"/>
      <c r="I37" s="46"/>
      <c r="J37" s="46"/>
      <c r="K37" s="47"/>
      <c r="L37" s="48"/>
      <c r="M37" s="47"/>
      <c r="N37" s="44" t="s">
        <v>77</v>
      </c>
      <c r="O37" s="49">
        <f>'Published Data Sheet'!$E$21</f>
        <v>0</v>
      </c>
      <c r="Q37" s="46"/>
      <c r="R37" s="46"/>
      <c r="S37" s="46"/>
      <c r="T37" s="46"/>
      <c r="U37" s="46"/>
      <c r="V37" s="46"/>
      <c r="W37" s="47"/>
      <c r="X37" s="48"/>
      <c r="Y37" s="47"/>
      <c r="Z37" s="44" t="s">
        <v>77</v>
      </c>
      <c r="AA37" s="49">
        <f>'Published Data Sheet'!$E$21</f>
        <v>0</v>
      </c>
      <c r="AC37" s="46"/>
      <c r="AD37" s="46"/>
      <c r="AE37" s="46"/>
      <c r="AF37" s="46"/>
      <c r="AG37" s="46"/>
      <c r="AH37" s="46"/>
      <c r="AI37" s="8"/>
      <c r="AK37" s="47"/>
      <c r="AL37" s="44" t="s">
        <v>77</v>
      </c>
      <c r="AM37" s="49">
        <f>'Published Data Sheet'!$E$21</f>
        <v>0</v>
      </c>
      <c r="AO37" s="46"/>
      <c r="AP37" s="46"/>
      <c r="AQ37" s="46"/>
      <c r="AR37" s="46"/>
      <c r="AS37" s="46"/>
      <c r="AT37" s="46"/>
      <c r="AU37" s="8"/>
    </row>
    <row r="38" spans="1:47" x14ac:dyDescent="0.25">
      <c r="A38" s="8"/>
      <c r="B38" s="44" t="s">
        <v>76</v>
      </c>
      <c r="C38" s="64"/>
      <c r="D38" s="10" t="str">
        <f>IF(AND(C38&lt;=C37+50,C38&gt;=C37-50),"Pass","Fail")</f>
        <v>Pass</v>
      </c>
      <c r="E38" s="10" t="str">
        <f>IF(AND(C38&lt;=C37+50,C38&gt;=C37-50),"Overburden Pressure is within Tolerance","Overburden Pressure is Outside Tolerance")</f>
        <v>Overburden Pressure is within Tolerance</v>
      </c>
      <c r="F38" s="46"/>
      <c r="G38" s="46"/>
      <c r="H38" s="46"/>
      <c r="I38" s="46"/>
      <c r="J38" s="46"/>
      <c r="K38" s="47"/>
      <c r="L38" s="48"/>
      <c r="M38" s="47"/>
      <c r="N38" s="44" t="s">
        <v>76</v>
      </c>
      <c r="O38" s="64"/>
      <c r="P38" s="10" t="str">
        <f>IF(AND(O38&lt;=O37+50,O38&gt;=O37-50),"Pass","Fail")</f>
        <v>Pass</v>
      </c>
      <c r="Q38" s="10" t="str">
        <f>IF(AND(O38&lt;=O37+50,O38&gt;=O37-50),"Overburden Pressure is within Tolerance","Overburden Pressure is Outside Tolerance")</f>
        <v>Overburden Pressure is within Tolerance</v>
      </c>
      <c r="R38" s="46"/>
      <c r="S38" s="46"/>
      <c r="T38" s="46"/>
      <c r="U38" s="46"/>
      <c r="V38" s="46"/>
      <c r="W38" s="47"/>
      <c r="X38" s="48"/>
      <c r="Y38" s="47"/>
      <c r="Z38" s="44" t="s">
        <v>76</v>
      </c>
      <c r="AA38" s="64"/>
      <c r="AB38" s="10" t="str">
        <f>IF(AND(AA38&lt;=AA37+50,AA38&gt;=AA37-50),"Pass","Fail")</f>
        <v>Pass</v>
      </c>
      <c r="AC38" s="10" t="str">
        <f>IF(AND(AA38&lt;=AA37+50,AA38&gt;=AA37-50),"Overburden Pressure is within Tolerance","Overburden Pressure is Outside Tolerance")</f>
        <v>Overburden Pressure is within Tolerance</v>
      </c>
      <c r="AD38" s="46"/>
      <c r="AE38" s="46"/>
      <c r="AF38" s="46"/>
      <c r="AG38" s="46"/>
      <c r="AH38" s="46"/>
      <c r="AI38" s="8"/>
      <c r="AK38" s="47"/>
      <c r="AL38" s="44" t="s">
        <v>76</v>
      </c>
      <c r="AM38" s="64"/>
      <c r="AN38" s="10" t="str">
        <f>IF(AND(AM38&lt;=AM37+50,AM38&gt;=AM37-50),"Pass","Fail")</f>
        <v>Pass</v>
      </c>
      <c r="AO38" s="10" t="str">
        <f>IF(AND(AM38&lt;=AM37+50,AM38&gt;=AM37-50),"Overburden Pressure is within Tolerance","Overburden Pressure is Outside Tolerance")</f>
        <v>Overburden Pressure is within Tolerance</v>
      </c>
      <c r="AP38" s="46"/>
      <c r="AQ38" s="46"/>
      <c r="AR38" s="46"/>
      <c r="AS38" s="46"/>
      <c r="AT38" s="46"/>
      <c r="AU38" s="8"/>
    </row>
    <row r="39" spans="1:47" x14ac:dyDescent="0.25">
      <c r="A39" s="8"/>
      <c r="B39" s="44" t="s">
        <v>78</v>
      </c>
      <c r="C39" s="45">
        <v>0</v>
      </c>
      <c r="F39" s="46"/>
      <c r="G39" s="46"/>
      <c r="H39" s="46"/>
      <c r="I39" s="46"/>
      <c r="J39" s="46"/>
      <c r="K39" s="47"/>
      <c r="L39" s="48"/>
      <c r="M39" s="47"/>
      <c r="N39" s="44" t="s">
        <v>78</v>
      </c>
      <c r="O39" s="45">
        <v>0</v>
      </c>
      <c r="R39" s="46"/>
      <c r="S39" s="46"/>
      <c r="T39" s="46"/>
      <c r="U39" s="46"/>
      <c r="V39" s="46"/>
      <c r="W39" s="47"/>
      <c r="X39" s="48"/>
      <c r="Y39" s="47"/>
      <c r="Z39" s="44" t="s">
        <v>78</v>
      </c>
      <c r="AA39" s="45">
        <v>0</v>
      </c>
      <c r="AD39" s="46"/>
      <c r="AE39" s="46"/>
      <c r="AF39" s="46"/>
      <c r="AG39" s="46"/>
      <c r="AH39" s="46"/>
      <c r="AI39" s="8"/>
      <c r="AK39" s="47"/>
      <c r="AL39" s="44" t="s">
        <v>78</v>
      </c>
      <c r="AM39" s="45">
        <v>0</v>
      </c>
      <c r="AP39" s="46"/>
      <c r="AQ39" s="46"/>
      <c r="AR39" s="46"/>
      <c r="AS39" s="46"/>
      <c r="AT39" s="46"/>
      <c r="AU39" s="8"/>
    </row>
    <row r="40" spans="1:47" x14ac:dyDescent="0.25">
      <c r="A40" s="8"/>
      <c r="B40" s="44" t="s">
        <v>74</v>
      </c>
      <c r="C40" s="64"/>
      <c r="D40" s="10" t="str">
        <f>IF(AND(C40&lt;=C39+50,C40&gt;=C39-50),"Pass","Fail")</f>
        <v>Pass</v>
      </c>
      <c r="E40" s="10" t="str">
        <f>IF(AND(C40&lt;=C39+50,C40&gt;=C39-50),"Pore Pressure is within Tolerance","Pore Pressure is Outside Tolerance")</f>
        <v>Pore Pressure is within Tolerance</v>
      </c>
      <c r="F40" s="46"/>
      <c r="G40" s="46"/>
      <c r="H40" s="46"/>
      <c r="I40" s="46"/>
      <c r="J40" s="46"/>
      <c r="K40" s="47"/>
      <c r="L40" s="48"/>
      <c r="M40" s="47"/>
      <c r="N40" s="44" t="s">
        <v>74</v>
      </c>
      <c r="O40" s="64"/>
      <c r="P40" s="10" t="str">
        <f>IF(AND(O40&lt;=O39+50,O40&gt;=O39-50),"Pass","Fail")</f>
        <v>Pass</v>
      </c>
      <c r="Q40" s="10" t="str">
        <f>IF(AND(O40&lt;=O39+50,O40&gt;=O39-50),"Pore Pressure is within Tolerance","Pore Pressure is Outside Tolerance")</f>
        <v>Pore Pressure is within Tolerance</v>
      </c>
      <c r="R40" s="46"/>
      <c r="S40" s="46"/>
      <c r="T40" s="46"/>
      <c r="U40" s="46"/>
      <c r="V40" s="46"/>
      <c r="W40" s="47"/>
      <c r="X40" s="48"/>
      <c r="Y40" s="47"/>
      <c r="Z40" s="44" t="s">
        <v>74</v>
      </c>
      <c r="AA40" s="64"/>
      <c r="AB40" s="10" t="str">
        <f>IF(AND(AA40&lt;=AA39+50,AA40&gt;=AA39-50),"Pass","Fail")</f>
        <v>Pass</v>
      </c>
      <c r="AC40" s="10" t="str">
        <f>IF(AND(AA40&lt;=AA39+50,AA40&gt;=AA39-50),"Pore Pressure is within Tolerance","Pore Pressure is Outside Tolerance")</f>
        <v>Pore Pressure is within Tolerance</v>
      </c>
      <c r="AD40" s="46"/>
      <c r="AE40" s="46"/>
      <c r="AF40" s="46"/>
      <c r="AG40" s="46"/>
      <c r="AH40" s="46"/>
      <c r="AI40" s="8"/>
      <c r="AK40" s="47"/>
      <c r="AL40" s="44" t="s">
        <v>74</v>
      </c>
      <c r="AM40" s="64"/>
      <c r="AN40" s="10" t="str">
        <f>IF(AND(AM40&lt;=AM39+50,AM40&gt;=AM39-50),"Pass","Fail")</f>
        <v>Pass</v>
      </c>
      <c r="AO40" s="10" t="str">
        <f>IF(AND(AM40&lt;=AM39+50,AM40&gt;=AM39-50),"Pore Pressure is within Tolerance","Pore Pressure is Outside Tolerance")</f>
        <v>Pore Pressure is within Tolerance</v>
      </c>
      <c r="AP40" s="46"/>
      <c r="AQ40" s="46"/>
      <c r="AR40" s="46"/>
      <c r="AS40" s="46"/>
      <c r="AT40" s="46"/>
      <c r="AU40" s="8"/>
    </row>
    <row r="41" spans="1:47" ht="8.25" customHeight="1" x14ac:dyDescent="0.25">
      <c r="A41" s="8"/>
      <c r="B41" s="50"/>
      <c r="C41" s="46"/>
      <c r="D41" s="46"/>
      <c r="E41" s="46"/>
      <c r="F41" s="46"/>
      <c r="G41" s="46"/>
      <c r="H41" s="46"/>
      <c r="I41" s="46"/>
      <c r="J41" s="46"/>
      <c r="K41" s="47"/>
      <c r="L41" s="48"/>
      <c r="M41" s="47"/>
      <c r="N41" s="50"/>
      <c r="O41" s="46"/>
      <c r="P41" s="46"/>
      <c r="Q41" s="46"/>
      <c r="R41" s="46"/>
      <c r="S41" s="46"/>
      <c r="T41" s="46"/>
      <c r="U41" s="46"/>
      <c r="V41" s="46"/>
      <c r="W41" s="47"/>
      <c r="X41" s="48"/>
      <c r="Y41" s="47"/>
      <c r="Z41" s="50"/>
      <c r="AA41" s="46"/>
      <c r="AB41" s="46"/>
      <c r="AC41" s="46"/>
      <c r="AD41" s="46"/>
      <c r="AE41" s="46"/>
      <c r="AF41" s="46"/>
      <c r="AG41" s="46"/>
      <c r="AH41" s="46"/>
      <c r="AI41" s="8"/>
      <c r="AK41" s="47"/>
      <c r="AL41" s="50"/>
      <c r="AM41" s="46"/>
      <c r="AN41" s="46"/>
      <c r="AO41" s="46"/>
      <c r="AP41" s="46"/>
      <c r="AQ41" s="46"/>
      <c r="AR41" s="46"/>
      <c r="AS41" s="46"/>
      <c r="AT41" s="46"/>
      <c r="AU41" s="8"/>
    </row>
    <row r="42" spans="1:47" ht="15.75" thickBot="1" x14ac:dyDescent="0.3">
      <c r="A42" s="8"/>
      <c r="B42" s="160" t="s">
        <v>62</v>
      </c>
      <c r="C42" s="160"/>
      <c r="D42" s="160"/>
      <c r="E42" s="160"/>
      <c r="F42" s="160"/>
      <c r="G42" s="160"/>
      <c r="H42" s="160"/>
      <c r="I42" s="160"/>
      <c r="J42" s="160"/>
      <c r="K42" s="51"/>
      <c r="L42" s="52"/>
      <c r="M42" s="51"/>
      <c r="N42" s="160" t="s">
        <v>62</v>
      </c>
      <c r="O42" s="160"/>
      <c r="P42" s="160"/>
      <c r="Q42" s="160"/>
      <c r="R42" s="160"/>
      <c r="S42" s="160"/>
      <c r="T42" s="160"/>
      <c r="U42" s="160"/>
      <c r="V42" s="160"/>
      <c r="W42" s="51"/>
      <c r="X42" s="52"/>
      <c r="Y42" s="51"/>
      <c r="Z42" s="160" t="s">
        <v>62</v>
      </c>
      <c r="AA42" s="160"/>
      <c r="AB42" s="160"/>
      <c r="AC42" s="160"/>
      <c r="AD42" s="160"/>
      <c r="AE42" s="160"/>
      <c r="AF42" s="160"/>
      <c r="AG42" s="160"/>
      <c r="AH42" s="160"/>
      <c r="AI42" s="8"/>
      <c r="AK42" s="51"/>
      <c r="AL42" s="160" t="s">
        <v>62</v>
      </c>
      <c r="AM42" s="160"/>
      <c r="AN42" s="160"/>
      <c r="AO42" s="160"/>
      <c r="AP42" s="160"/>
      <c r="AQ42" s="160"/>
      <c r="AR42" s="160"/>
      <c r="AS42" s="160"/>
      <c r="AT42" s="160"/>
      <c r="AU42" s="8"/>
    </row>
    <row r="43" spans="1:47" ht="15.75" thickTop="1" x14ac:dyDescent="0.25">
      <c r="A43" s="8"/>
      <c r="B43" s="53" t="s">
        <v>6</v>
      </c>
      <c r="C43" s="5"/>
      <c r="K43" s="8"/>
      <c r="M43" s="8"/>
      <c r="N43" s="53" t="s">
        <v>6</v>
      </c>
      <c r="O43" s="5"/>
      <c r="W43" s="8"/>
      <c r="Y43" s="8"/>
      <c r="Z43" s="53" t="s">
        <v>6</v>
      </c>
      <c r="AA43" s="5"/>
      <c r="AI43" s="8"/>
      <c r="AK43" s="8"/>
      <c r="AL43" s="53" t="s">
        <v>6</v>
      </c>
      <c r="AM43" s="5"/>
      <c r="AU43" s="8"/>
    </row>
    <row r="44" spans="1:47" x14ac:dyDescent="0.25">
      <c r="A44" s="8"/>
      <c r="B44" s="44" t="s">
        <v>57</v>
      </c>
      <c r="C44" s="29">
        <f>J14-C43</f>
        <v>0</v>
      </c>
      <c r="D44" s="54" t="str">
        <f>IF(C44&gt;=3,"Pass", "Fail")</f>
        <v>Fail</v>
      </c>
      <c r="E44" s="55" t="str">
        <f>IF(C44&gt;=3,"Satisfies 3 Inch Minimum Undamaged Core", "Fails 3 Inch Minimum Undamaged Core")</f>
        <v>Fails 3 Inch Minimum Undamaged Core</v>
      </c>
      <c r="F44" s="55"/>
      <c r="G44" s="55"/>
      <c r="H44" s="55"/>
      <c r="I44" s="55"/>
      <c r="J44" s="56"/>
      <c r="K44" s="57"/>
      <c r="L44" s="12"/>
      <c r="M44" s="58"/>
      <c r="N44" s="44" t="s">
        <v>57</v>
      </c>
      <c r="O44" s="29">
        <f>V14-O43</f>
        <v>0</v>
      </c>
      <c r="P44" s="54" t="str">
        <f>IF(O44&gt;=3,"Pass", "Fail")</f>
        <v>Fail</v>
      </c>
      <c r="Q44" s="55" t="str">
        <f>IF(O44&gt;=3,"Satisfies 3 Inch Minimum Undamaged Core", "Fails 3 Inch Minimum Undamaged Core")</f>
        <v>Fails 3 Inch Minimum Undamaged Core</v>
      </c>
      <c r="R44" s="55"/>
      <c r="S44" s="55"/>
      <c r="T44" s="55"/>
      <c r="U44" s="55"/>
      <c r="V44" s="56"/>
      <c r="W44" s="57"/>
      <c r="X44" s="12"/>
      <c r="Y44" s="58"/>
      <c r="Z44" s="44" t="s">
        <v>57</v>
      </c>
      <c r="AA44" s="29">
        <f>AH14-AA43</f>
        <v>0</v>
      </c>
      <c r="AB44" s="54" t="str">
        <f>IF(AA44&gt;=3,"Pass", "Fail")</f>
        <v>Fail</v>
      </c>
      <c r="AC44" s="55" t="str">
        <f>IF(AA44&gt;=3,"Satisfies 3 Inch Minimum Undamaged Core", "Fails 3 Inch Minimum Undamaged Core")</f>
        <v>Fails 3 Inch Minimum Undamaged Core</v>
      </c>
      <c r="AD44" s="55"/>
      <c r="AE44" s="55"/>
      <c r="AF44" s="55"/>
      <c r="AG44" s="55"/>
      <c r="AH44" s="56"/>
      <c r="AI44" s="8"/>
      <c r="AK44" s="58"/>
      <c r="AL44" s="44" t="s">
        <v>57</v>
      </c>
      <c r="AM44" s="29">
        <f>AT14-AM43</f>
        <v>0</v>
      </c>
      <c r="AN44" s="54" t="str">
        <f>IF(AM44&gt;=3,"Pass", "Fail")</f>
        <v>Fail</v>
      </c>
      <c r="AO44" s="55" t="str">
        <f>IF(AM44&gt;=3,"Satisfies 3 Inch Minimum Undamaged Core", "Fails 3 Inch Minimum Undamaged Core")</f>
        <v>Fails 3 Inch Minimum Undamaged Core</v>
      </c>
      <c r="AP44" s="55"/>
      <c r="AQ44" s="55"/>
      <c r="AR44" s="55"/>
      <c r="AS44" s="55"/>
      <c r="AT44" s="56"/>
      <c r="AU44" s="8"/>
    </row>
    <row r="45" spans="1:47" x14ac:dyDescent="0.25">
      <c r="A45" s="8"/>
      <c r="B45" s="44" t="s">
        <v>7</v>
      </c>
      <c r="C45" s="29">
        <f>SUM(C33,C34,C43)</f>
        <v>0</v>
      </c>
      <c r="E45" s="19"/>
      <c r="K45" s="8"/>
      <c r="M45" s="8"/>
      <c r="N45" s="44" t="s">
        <v>7</v>
      </c>
      <c r="O45" s="29">
        <f>SUM(O33,O34,O43)</f>
        <v>0</v>
      </c>
      <c r="Q45" s="19"/>
      <c r="W45" s="8"/>
      <c r="Y45" s="8"/>
      <c r="Z45" s="44" t="s">
        <v>7</v>
      </c>
      <c r="AA45" s="29">
        <f>SUM(AA33,AA34,AA43)</f>
        <v>0</v>
      </c>
      <c r="AC45" s="19"/>
      <c r="AI45" s="8"/>
      <c r="AK45" s="8"/>
      <c r="AL45" s="44" t="s">
        <v>7</v>
      </c>
      <c r="AM45" s="29">
        <f>SUM(AM33,AM34,AM43)</f>
        <v>0</v>
      </c>
      <c r="AO45" s="19"/>
      <c r="AU45" s="8"/>
    </row>
    <row r="46" spans="1:47" x14ac:dyDescent="0.25">
      <c r="A46" s="8"/>
      <c r="B46" s="44" t="s">
        <v>111</v>
      </c>
      <c r="C46" s="65"/>
      <c r="D46" s="54" t="str">
        <f>IF(C46&lt;0.75, "Fail", "Pass")</f>
        <v>Fail</v>
      </c>
      <c r="E46" s="55" t="str">
        <f>IF(C46&lt;0.75, "Perforation Deviated too Far From Central Axis", " Perforation is Within Target Boundry")</f>
        <v>Perforation Deviated too Far From Central Axis</v>
      </c>
      <c r="F46" s="16"/>
      <c r="G46" s="16"/>
      <c r="H46" s="16"/>
      <c r="I46" s="16"/>
      <c r="J46" s="16"/>
      <c r="K46" s="8"/>
      <c r="M46" s="8"/>
      <c r="N46" s="44" t="s">
        <v>111</v>
      </c>
      <c r="O46" s="65"/>
      <c r="P46" s="54" t="str">
        <f>IF(O46&lt;0.75, "Fail", "Pass")</f>
        <v>Fail</v>
      </c>
      <c r="Q46" s="55" t="str">
        <f>IF(O46&lt;0.75, "Perforation Deviated too Far From Central Axis", " Perforation is Within Target Boundry")</f>
        <v>Perforation Deviated too Far From Central Axis</v>
      </c>
      <c r="R46" s="16"/>
      <c r="S46" s="16"/>
      <c r="T46" s="16"/>
      <c r="U46" s="16"/>
      <c r="V46" s="16"/>
      <c r="W46" s="8"/>
      <c r="Y46" s="8"/>
      <c r="Z46" s="44" t="s">
        <v>111</v>
      </c>
      <c r="AA46" s="65"/>
      <c r="AB46" s="54" t="str">
        <f>IF(AA46&lt;0.75, "Fail", "Pass")</f>
        <v>Fail</v>
      </c>
      <c r="AC46" s="55" t="str">
        <f>IF(AA46&lt;0.75, "Perforation Deviated too Far From Central Axis", " Perforation is Within Target Boundry")</f>
        <v>Perforation Deviated too Far From Central Axis</v>
      </c>
      <c r="AD46" s="16"/>
      <c r="AE46" s="16"/>
      <c r="AF46" s="16"/>
      <c r="AG46" s="16"/>
      <c r="AH46" s="16"/>
      <c r="AI46" s="8"/>
      <c r="AK46" s="8"/>
      <c r="AL46" s="44" t="s">
        <v>111</v>
      </c>
      <c r="AM46" s="65"/>
      <c r="AN46" s="54" t="str">
        <f>IF(AM46&lt;0.75, "Fail", "Pass")</f>
        <v>Fail</v>
      </c>
      <c r="AO46" s="55" t="str">
        <f>IF(AM46&lt;0.75, "Perforation Deviated too Far From Central Axis", " Perforation is Within Target Boundry")</f>
        <v>Perforation Deviated too Far From Central Axis</v>
      </c>
      <c r="AP46" s="16"/>
      <c r="AQ46" s="16"/>
      <c r="AR46" s="16"/>
      <c r="AS46" s="16"/>
      <c r="AT46" s="16"/>
      <c r="AU46" s="8"/>
    </row>
    <row r="47" spans="1:47" ht="8.25" customHeight="1" x14ac:dyDescent="0.25">
      <c r="A47" s="8"/>
      <c r="C47" s="59"/>
      <c r="K47" s="8"/>
      <c r="M47" s="8"/>
      <c r="O47" s="59"/>
      <c r="W47" s="8"/>
      <c r="Y47" s="8"/>
      <c r="AA47" s="59"/>
      <c r="AI47" s="8"/>
      <c r="AK47" s="8"/>
      <c r="AM47" s="59"/>
      <c r="AU47" s="8"/>
    </row>
    <row r="48" spans="1:47" x14ac:dyDescent="0.25">
      <c r="A48" s="8"/>
      <c r="B48" s="45" t="s">
        <v>65</v>
      </c>
      <c r="C48" s="6"/>
      <c r="D48" s="46"/>
      <c r="E48" s="46"/>
      <c r="K48" s="8"/>
      <c r="M48" s="8"/>
      <c r="N48" s="45" t="s">
        <v>65</v>
      </c>
      <c r="O48" s="6"/>
      <c r="P48" s="46"/>
      <c r="Q48" s="46"/>
      <c r="W48" s="8"/>
      <c r="Y48" s="8"/>
      <c r="Z48" s="45" t="s">
        <v>65</v>
      </c>
      <c r="AA48" s="6"/>
      <c r="AB48" s="46"/>
      <c r="AC48" s="46"/>
      <c r="AI48" s="8"/>
      <c r="AK48" s="8"/>
      <c r="AL48" s="45" t="s">
        <v>65</v>
      </c>
      <c r="AM48" s="6"/>
      <c r="AN48" s="46"/>
      <c r="AO48" s="46"/>
      <c r="AU48" s="8"/>
    </row>
    <row r="49" spans="1:47" x14ac:dyDescent="0.25">
      <c r="A49" s="8"/>
      <c r="B49" s="45" t="s">
        <v>66</v>
      </c>
      <c r="C49" s="6"/>
      <c r="D49" s="46"/>
      <c r="E49" s="46"/>
      <c r="K49" s="8"/>
      <c r="M49" s="8"/>
      <c r="N49" s="45" t="s">
        <v>66</v>
      </c>
      <c r="O49" s="6"/>
      <c r="P49" s="46"/>
      <c r="Q49" s="46"/>
      <c r="W49" s="8"/>
      <c r="Y49" s="8"/>
      <c r="Z49" s="45" t="s">
        <v>66</v>
      </c>
      <c r="AA49" s="6"/>
      <c r="AB49" s="46"/>
      <c r="AC49" s="46"/>
      <c r="AI49" s="8"/>
      <c r="AK49" s="8"/>
      <c r="AL49" s="45" t="s">
        <v>66</v>
      </c>
      <c r="AM49" s="6"/>
      <c r="AN49" s="46"/>
      <c r="AO49" s="46"/>
      <c r="AU49" s="8"/>
    </row>
    <row r="50" spans="1:47" x14ac:dyDescent="0.25">
      <c r="A50" s="8"/>
      <c r="B50" s="45" t="s">
        <v>67</v>
      </c>
      <c r="C50" s="60" t="e">
        <f>AVERAGE(C48:C49)</f>
        <v>#DIV/0!</v>
      </c>
      <c r="D50" s="46"/>
      <c r="E50" s="46"/>
      <c r="K50" s="8"/>
      <c r="M50" s="8"/>
      <c r="N50" s="45" t="s">
        <v>67</v>
      </c>
      <c r="O50" s="60" t="e">
        <f>AVERAGE(O48:O49)</f>
        <v>#DIV/0!</v>
      </c>
      <c r="P50" s="46"/>
      <c r="Q50" s="46"/>
      <c r="W50" s="8"/>
      <c r="Y50" s="8"/>
      <c r="Z50" s="45" t="s">
        <v>67</v>
      </c>
      <c r="AA50" s="60" t="e">
        <f>AVERAGE(AA48:AA49)</f>
        <v>#DIV/0!</v>
      </c>
      <c r="AB50" s="46"/>
      <c r="AC50" s="46"/>
      <c r="AI50" s="8"/>
      <c r="AK50" s="8"/>
      <c r="AL50" s="45" t="s">
        <v>67</v>
      </c>
      <c r="AM50" s="60" t="e">
        <f>AVERAGE(AM48:AM49)</f>
        <v>#DIV/0!</v>
      </c>
      <c r="AN50" s="46"/>
      <c r="AO50" s="46"/>
      <c r="AU50" s="8"/>
    </row>
    <row r="51" spans="1:47" ht="8.25" customHeight="1" x14ac:dyDescent="0.25">
      <c r="A51" s="8"/>
      <c r="B51" s="46"/>
      <c r="C51" s="61"/>
      <c r="D51" s="46"/>
      <c r="E51" s="46"/>
      <c r="K51" s="8"/>
      <c r="M51" s="8"/>
      <c r="N51" s="46"/>
      <c r="O51" s="61"/>
      <c r="P51" s="46"/>
      <c r="Q51" s="46"/>
      <c r="W51" s="8"/>
      <c r="Y51" s="8"/>
      <c r="Z51" s="46"/>
      <c r="AA51" s="61"/>
      <c r="AB51" s="46"/>
      <c r="AC51" s="46"/>
      <c r="AI51" s="8"/>
      <c r="AK51" s="8"/>
      <c r="AL51" s="46"/>
      <c r="AM51" s="61"/>
      <c r="AN51" s="46"/>
      <c r="AO51" s="46"/>
      <c r="AU51" s="8"/>
    </row>
    <row r="52" spans="1:47" x14ac:dyDescent="0.25">
      <c r="A52" s="8"/>
      <c r="B52" s="170" t="e">
        <f>IF(AND(D29="Pass",D30="Pass",D44="Pass",D46="Pass", D38="Pass", D40="Pass"),"Test Shot is Valid for Reporting","Test Shot did not Meet all Requirements for Reporting")</f>
        <v>#DIV/0!</v>
      </c>
      <c r="C52" s="170"/>
      <c r="D52" s="170"/>
      <c r="E52" s="170"/>
      <c r="F52" s="170"/>
      <c r="G52" s="170"/>
      <c r="H52" s="170"/>
      <c r="I52" s="170"/>
      <c r="J52" s="170"/>
      <c r="K52" s="8"/>
      <c r="M52" s="8"/>
      <c r="N52" s="170" t="e">
        <f>IF(AND(P29="Pass",P30="Pass",P44="Pass",P46="Pass", P38="Pass", P40="Pass"),"Test Shot is Valid for Reporting","Test Shot did not Meet all Requirements for Reporting")</f>
        <v>#DIV/0!</v>
      </c>
      <c r="O52" s="170"/>
      <c r="P52" s="170"/>
      <c r="Q52" s="170"/>
      <c r="R52" s="170"/>
      <c r="S52" s="170"/>
      <c r="T52" s="170"/>
      <c r="U52" s="170"/>
      <c r="V52" s="170"/>
      <c r="W52" s="8"/>
      <c r="Y52" s="8"/>
      <c r="Z52" s="170" t="e">
        <f>IF(AND(AB29="Pass",AB30="Pass",AB44="Pass",AB46="Pass", AB38="Pass", AB40="Pass"),"Test Shot is Valid for Reporting","Test Shot did not Meet all Requirements for Reporting")</f>
        <v>#DIV/0!</v>
      </c>
      <c r="AA52" s="170"/>
      <c r="AB52" s="170"/>
      <c r="AC52" s="170"/>
      <c r="AD52" s="170"/>
      <c r="AE52" s="170"/>
      <c r="AF52" s="170"/>
      <c r="AG52" s="170"/>
      <c r="AH52" s="170"/>
      <c r="AI52" s="8"/>
      <c r="AK52" s="8"/>
      <c r="AL52" s="170" t="e">
        <f>IF(AND(AN29="Pass",AN30="Pass",AN44="Pass",AN46="Pass", AN38="Pass", AN40="Pass"),"Test Shot is Valid for Reporting","Test Shot did not Meet all Requirements for Reporting")</f>
        <v>#DIV/0!</v>
      </c>
      <c r="AM52" s="170"/>
      <c r="AN52" s="170"/>
      <c r="AO52" s="170"/>
      <c r="AP52" s="170"/>
      <c r="AQ52" s="170"/>
      <c r="AR52" s="170"/>
      <c r="AS52" s="170"/>
      <c r="AT52" s="170"/>
      <c r="AU52" s="8"/>
    </row>
    <row r="53" spans="1:47" ht="9" customHeight="1" x14ac:dyDescent="0.25">
      <c r="A53" s="8"/>
      <c r="B53" s="46"/>
      <c r="C53" s="62"/>
      <c r="D53" s="46"/>
      <c r="E53" s="46"/>
      <c r="K53" s="8"/>
      <c r="M53" s="8"/>
      <c r="N53" s="46"/>
      <c r="O53" s="62"/>
      <c r="P53" s="46"/>
      <c r="Q53" s="46"/>
      <c r="W53" s="8"/>
      <c r="Y53" s="8"/>
      <c r="Z53" s="46"/>
      <c r="AA53" s="62"/>
      <c r="AB53" s="46"/>
      <c r="AC53" s="46"/>
      <c r="AI53" s="8"/>
      <c r="AK53" s="8"/>
      <c r="AL53" s="46"/>
      <c r="AM53" s="62"/>
      <c r="AN53" s="46"/>
      <c r="AO53" s="46"/>
      <c r="AU53" s="8"/>
    </row>
    <row r="54" spans="1:47" ht="5.25" customHeight="1" x14ac:dyDescent="0.25">
      <c r="A54" s="8"/>
      <c r="B54" s="8"/>
      <c r="C54" s="8"/>
      <c r="D54" s="8"/>
      <c r="E54" s="8"/>
      <c r="F54" s="8"/>
      <c r="G54" s="8"/>
      <c r="H54" s="8"/>
      <c r="I54" s="8"/>
      <c r="J54" s="8"/>
      <c r="K54" s="8"/>
      <c r="M54" s="8"/>
      <c r="N54" s="8"/>
      <c r="O54" s="8"/>
      <c r="P54" s="8"/>
      <c r="Q54" s="8"/>
      <c r="R54" s="8"/>
      <c r="S54" s="8"/>
      <c r="T54" s="8"/>
      <c r="U54" s="8"/>
      <c r="V54" s="8"/>
      <c r="W54" s="8"/>
      <c r="Y54" s="8"/>
      <c r="Z54" s="8"/>
      <c r="AA54" s="8"/>
      <c r="AB54" s="8"/>
      <c r="AC54" s="8"/>
      <c r="AD54" s="8"/>
      <c r="AE54" s="8"/>
      <c r="AF54" s="8"/>
      <c r="AG54" s="8"/>
      <c r="AH54" s="8"/>
      <c r="AI54" s="8"/>
      <c r="AK54" s="8"/>
      <c r="AL54" s="8"/>
      <c r="AM54" s="8"/>
      <c r="AN54" s="8"/>
      <c r="AO54" s="8"/>
      <c r="AP54" s="8"/>
      <c r="AQ54" s="8"/>
      <c r="AR54" s="8"/>
      <c r="AS54" s="8"/>
      <c r="AT54" s="8"/>
      <c r="AU54" s="8"/>
    </row>
    <row r="59" spans="1:47" hidden="1" x14ac:dyDescent="0.25">
      <c r="B59" s="10" t="s">
        <v>80</v>
      </c>
    </row>
    <row r="60" spans="1:47" hidden="1" x14ac:dyDescent="0.25"/>
    <row r="61" spans="1:47" hidden="1" x14ac:dyDescent="0.25">
      <c r="B61" s="10" t="s">
        <v>82</v>
      </c>
    </row>
    <row r="62" spans="1:47" hidden="1" x14ac:dyDescent="0.25">
      <c r="B62" s="10" t="s">
        <v>81</v>
      </c>
    </row>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sheetData>
  <sheetProtection sheet="1" objects="1" scenarios="1"/>
  <mergeCells count="64">
    <mergeCell ref="B52:J52"/>
    <mergeCell ref="AL32:AT32"/>
    <mergeCell ref="AL42:AT42"/>
    <mergeCell ref="C25:H25"/>
    <mergeCell ref="AM26:AR26"/>
    <mergeCell ref="AL28:AT28"/>
    <mergeCell ref="N28:V28"/>
    <mergeCell ref="N42:V42"/>
    <mergeCell ref="N52:V52"/>
    <mergeCell ref="Z52:AH52"/>
    <mergeCell ref="AM25:AR25"/>
    <mergeCell ref="AL52:AT52"/>
    <mergeCell ref="AM8:AN8"/>
    <mergeCell ref="AL10:AT10"/>
    <mergeCell ref="AM11:AO11"/>
    <mergeCell ref="AP11:AR11"/>
    <mergeCell ref="AT11:AT12"/>
    <mergeCell ref="AL2:AT2"/>
    <mergeCell ref="AM3:AT3"/>
    <mergeCell ref="AM4:AT4"/>
    <mergeCell ref="AM5:AO5"/>
    <mergeCell ref="AM7:AT7"/>
    <mergeCell ref="B2:J2"/>
    <mergeCell ref="B42:J42"/>
    <mergeCell ref="B28:J28"/>
    <mergeCell ref="B32:J32"/>
    <mergeCell ref="C3:J3"/>
    <mergeCell ref="C4:J4"/>
    <mergeCell ref="C5:E5"/>
    <mergeCell ref="J11:J12"/>
    <mergeCell ref="B10:J10"/>
    <mergeCell ref="C7:J7"/>
    <mergeCell ref="O5:Q5"/>
    <mergeCell ref="O7:V7"/>
    <mergeCell ref="O8:P8"/>
    <mergeCell ref="N10:V10"/>
    <mergeCell ref="C26:H26"/>
    <mergeCell ref="C8:D8"/>
    <mergeCell ref="C11:E11"/>
    <mergeCell ref="F11:H11"/>
    <mergeCell ref="AH11:AH12"/>
    <mergeCell ref="AA26:AF26"/>
    <mergeCell ref="N32:V32"/>
    <mergeCell ref="O11:Q11"/>
    <mergeCell ref="R11:T11"/>
    <mergeCell ref="V11:V12"/>
    <mergeCell ref="O26:T26"/>
    <mergeCell ref="AA25:AF25"/>
    <mergeCell ref="N2:V2"/>
    <mergeCell ref="Z2:AH2"/>
    <mergeCell ref="Z28:AH28"/>
    <mergeCell ref="Z32:AH32"/>
    <mergeCell ref="Z42:AH42"/>
    <mergeCell ref="AA3:AH3"/>
    <mergeCell ref="AA4:AH4"/>
    <mergeCell ref="AA5:AC5"/>
    <mergeCell ref="AA7:AH7"/>
    <mergeCell ref="AA8:AB8"/>
    <mergeCell ref="Z10:AH10"/>
    <mergeCell ref="O3:V3"/>
    <mergeCell ref="O4:V4"/>
    <mergeCell ref="O25:T25"/>
    <mergeCell ref="AA11:AC11"/>
    <mergeCell ref="AD11:AF11"/>
  </mergeCells>
  <conditionalFormatting sqref="B52:J52">
    <cfRule type="expression" dxfId="23" priority="8">
      <formula>$B$52="Test Shot did not Meet all Requirements for Reporting"</formula>
    </cfRule>
  </conditionalFormatting>
  <conditionalFormatting sqref="C5:E5 C8:D8 C13:H14 J13:J14 J18:J19 C22:H23 C38 C40 C43 C46 C48:C49">
    <cfRule type="expression" dxfId="22" priority="7">
      <formula>ISBLANK(C5)</formula>
    </cfRule>
  </conditionalFormatting>
  <conditionalFormatting sqref="N52:V52">
    <cfRule type="expression" dxfId="21" priority="6">
      <formula>$N$52="Test Shot did not Meet all Requirements for Reporting"</formula>
    </cfRule>
  </conditionalFormatting>
  <conditionalFormatting sqref="O5:Q5 O8:P8 O13:T14 V13:V14 V18:V19 O22:T23 O38 O40 O43 O46 O48:O49">
    <cfRule type="expression" dxfId="20" priority="5">
      <formula>ISBLANK(O5)</formula>
    </cfRule>
  </conditionalFormatting>
  <conditionalFormatting sqref="Z52:AH52">
    <cfRule type="expression" dxfId="19" priority="4">
      <formula>$Z$52="Test Shot did not Meet all Requirements for Reporting"</formula>
    </cfRule>
  </conditionalFormatting>
  <conditionalFormatting sqref="AA5:AC5 AA8:AB8 AA13:AF14 AH13:AH14 AH18:AH19 AA22:AF23 AA38 AA40 AA43 AA46 AA48:AA49">
    <cfRule type="expression" dxfId="18" priority="3">
      <formula>ISBLANK(AA5)</formula>
    </cfRule>
  </conditionalFormatting>
  <conditionalFormatting sqref="AL52:AT52">
    <cfRule type="expression" dxfId="17" priority="2">
      <formula>$AL$52="Test Shot did not Meet all Requirements for Reporting"</formula>
    </cfRule>
  </conditionalFormatting>
  <conditionalFormatting sqref="AM5:AO5 AM8:AN8 AM13:AR14 AT13:AT14 AT18:AT19 AM22:AR23 AM38 AM40 AM43 AM46 AM48:AM49">
    <cfRule type="expression" dxfId="16" priority="1">
      <formula>ISBLANK(AM5)</formula>
    </cfRule>
  </conditionalFormatting>
  <dataValidations count="1">
    <dataValidation type="list" allowBlank="1" showInputMessage="1" showErrorMessage="1" sqref="C23:H23 O23:T23 AA23:AF23 AM23:AR23" xr:uid="{00000000-0002-0000-0100-000000000000}">
      <formula1>$B$60:$B$62</formula1>
    </dataValidation>
  </dataValidations>
  <pageMargins left="0.5" right="0.5" top="0.5" bottom="0.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02"/>
  <sheetViews>
    <sheetView view="pageBreakPreview" zoomScale="75" zoomScaleNormal="70" zoomScaleSheetLayoutView="75" workbookViewId="0">
      <selection activeCell="C5" sqref="C5:E5"/>
    </sheetView>
  </sheetViews>
  <sheetFormatPr defaultColWidth="9.140625" defaultRowHeight="15" x14ac:dyDescent="0.25"/>
  <cols>
    <col min="1" max="1" width="0.85546875" style="10" customWidth="1"/>
    <col min="2" max="2" width="34.5703125" style="10" customWidth="1"/>
    <col min="3" max="8" width="7.7109375" style="10" customWidth="1"/>
    <col min="9" max="9" width="2.140625" style="10" customWidth="1"/>
    <col min="10" max="10" width="8" style="10" customWidth="1"/>
    <col min="11" max="11" width="0.85546875" style="63" customWidth="1"/>
    <col min="12" max="12" width="2.5703125" style="9" customWidth="1"/>
    <col min="13" max="13" width="0.85546875" style="63" customWidth="1"/>
    <col min="14" max="14" width="34.5703125" style="10" customWidth="1"/>
    <col min="15" max="20" width="7.7109375" style="10" customWidth="1"/>
    <col min="21" max="21" width="2.140625" style="10" customWidth="1"/>
    <col min="22" max="22" width="8" style="10" customWidth="1"/>
    <col min="23" max="23" width="1" style="63" customWidth="1"/>
    <col min="24" max="24" width="2.5703125" style="9" customWidth="1"/>
    <col min="25" max="25" width="1" style="63" customWidth="1"/>
    <col min="26" max="26" width="34.5703125" style="10" customWidth="1"/>
    <col min="27" max="32" width="7.7109375" style="10" customWidth="1"/>
    <col min="33" max="33" width="2.140625" style="10" customWidth="1"/>
    <col min="34" max="34" width="8" style="10" customWidth="1"/>
    <col min="35" max="35" width="0.85546875" style="10" customWidth="1"/>
    <col min="36" max="36" width="2.5703125" style="10" customWidth="1"/>
    <col min="37" max="37" width="1.42578125" style="10" customWidth="1"/>
    <col min="38" max="38" width="34.5703125" style="10" customWidth="1"/>
    <col min="39" max="44" width="7.7109375" style="10" customWidth="1"/>
    <col min="45" max="45" width="2.140625" style="10" customWidth="1"/>
    <col min="46" max="46" width="9.140625" style="10"/>
    <col min="47" max="47" width="0.7109375" style="10" customWidth="1"/>
    <col min="48" max="16384" width="9.140625" style="10"/>
  </cols>
  <sheetData>
    <row r="1" spans="1:47" ht="5.25" customHeight="1" x14ac:dyDescent="0.25">
      <c r="A1" s="8"/>
      <c r="B1" s="8"/>
      <c r="C1" s="8"/>
      <c r="D1" s="8"/>
      <c r="E1" s="8"/>
      <c r="F1" s="8"/>
      <c r="G1" s="8"/>
      <c r="H1" s="8"/>
      <c r="I1" s="8"/>
      <c r="J1" s="8"/>
      <c r="K1" s="8"/>
      <c r="M1" s="8"/>
      <c r="N1" s="8"/>
      <c r="O1" s="8"/>
      <c r="P1" s="8"/>
      <c r="Q1" s="8"/>
      <c r="R1" s="8"/>
      <c r="S1" s="8"/>
      <c r="T1" s="8"/>
      <c r="U1" s="8"/>
      <c r="V1" s="8"/>
      <c r="W1" s="8"/>
      <c r="Y1" s="8"/>
      <c r="Z1" s="8"/>
      <c r="AA1" s="8"/>
      <c r="AB1" s="8"/>
      <c r="AC1" s="8"/>
      <c r="AD1" s="8"/>
      <c r="AE1" s="8"/>
      <c r="AF1" s="8"/>
      <c r="AG1" s="8"/>
      <c r="AH1" s="8"/>
      <c r="AI1" s="8"/>
      <c r="AK1" s="8"/>
      <c r="AL1" s="8"/>
      <c r="AM1" s="8"/>
      <c r="AN1" s="8"/>
      <c r="AO1" s="8"/>
      <c r="AP1" s="8"/>
      <c r="AQ1" s="8"/>
      <c r="AR1" s="8"/>
      <c r="AS1" s="8"/>
      <c r="AT1" s="8"/>
      <c r="AU1" s="8"/>
    </row>
    <row r="2" spans="1:47" ht="15.75" thickBot="1" x14ac:dyDescent="0.3">
      <c r="A2" s="8"/>
      <c r="B2" s="157" t="s">
        <v>95</v>
      </c>
      <c r="C2" s="157"/>
      <c r="D2" s="157"/>
      <c r="E2" s="157"/>
      <c r="F2" s="157"/>
      <c r="G2" s="157"/>
      <c r="H2" s="157"/>
      <c r="I2" s="157"/>
      <c r="J2" s="157"/>
      <c r="K2" s="11"/>
      <c r="L2" s="12"/>
      <c r="M2" s="11"/>
      <c r="N2" s="157" t="s">
        <v>96</v>
      </c>
      <c r="O2" s="157"/>
      <c r="P2" s="157"/>
      <c r="Q2" s="157"/>
      <c r="R2" s="157"/>
      <c r="S2" s="157"/>
      <c r="T2" s="157"/>
      <c r="U2" s="157"/>
      <c r="V2" s="157"/>
      <c r="W2" s="11"/>
      <c r="X2" s="12"/>
      <c r="Y2" s="11"/>
      <c r="Z2" s="157" t="s">
        <v>97</v>
      </c>
      <c r="AA2" s="157"/>
      <c r="AB2" s="157"/>
      <c r="AC2" s="157"/>
      <c r="AD2" s="157"/>
      <c r="AE2" s="157"/>
      <c r="AF2" s="157"/>
      <c r="AG2" s="157"/>
      <c r="AH2" s="157"/>
      <c r="AI2" s="8"/>
      <c r="AK2" s="11"/>
      <c r="AL2" s="157" t="s">
        <v>98</v>
      </c>
      <c r="AM2" s="157"/>
      <c r="AN2" s="157"/>
      <c r="AO2" s="157"/>
      <c r="AP2" s="157"/>
      <c r="AQ2" s="157"/>
      <c r="AR2" s="157"/>
      <c r="AS2" s="157"/>
      <c r="AT2" s="157"/>
      <c r="AU2" s="8"/>
    </row>
    <row r="3" spans="1:47" x14ac:dyDescent="0.25">
      <c r="A3" s="8"/>
      <c r="B3" s="13" t="s">
        <v>0</v>
      </c>
      <c r="C3" s="161">
        <f>'Published Data Sheet'!$B$1</f>
        <v>0</v>
      </c>
      <c r="D3" s="161"/>
      <c r="E3" s="161"/>
      <c r="F3" s="161"/>
      <c r="G3" s="161"/>
      <c r="H3" s="161"/>
      <c r="I3" s="161"/>
      <c r="J3" s="161"/>
      <c r="K3" s="14"/>
      <c r="L3" s="15"/>
      <c r="M3" s="14"/>
      <c r="N3" s="13" t="s">
        <v>0</v>
      </c>
      <c r="O3" s="161">
        <f>'Published Data Sheet'!$B$1</f>
        <v>0</v>
      </c>
      <c r="P3" s="161"/>
      <c r="Q3" s="161"/>
      <c r="R3" s="161"/>
      <c r="S3" s="161"/>
      <c r="T3" s="161"/>
      <c r="U3" s="161"/>
      <c r="V3" s="161"/>
      <c r="W3" s="14"/>
      <c r="X3" s="15"/>
      <c r="Y3" s="14"/>
      <c r="Z3" s="13" t="s">
        <v>0</v>
      </c>
      <c r="AA3" s="161">
        <f>'Published Data Sheet'!$B$1</f>
        <v>0</v>
      </c>
      <c r="AB3" s="161"/>
      <c r="AC3" s="161"/>
      <c r="AD3" s="161"/>
      <c r="AE3" s="161"/>
      <c r="AF3" s="161"/>
      <c r="AG3" s="161"/>
      <c r="AH3" s="161"/>
      <c r="AI3" s="8"/>
      <c r="AK3" s="14"/>
      <c r="AL3" s="13" t="s">
        <v>0</v>
      </c>
      <c r="AM3" s="161">
        <f>'Published Data Sheet'!$B$1</f>
        <v>0</v>
      </c>
      <c r="AN3" s="161"/>
      <c r="AO3" s="161"/>
      <c r="AP3" s="161"/>
      <c r="AQ3" s="161"/>
      <c r="AR3" s="161"/>
      <c r="AS3" s="161"/>
      <c r="AT3" s="161"/>
      <c r="AU3" s="8"/>
    </row>
    <row r="4" spans="1:47" x14ac:dyDescent="0.25">
      <c r="A4" s="8"/>
      <c r="B4" s="13" t="s">
        <v>23</v>
      </c>
      <c r="C4" s="162">
        <f>'Published Data Sheet'!$B$2</f>
        <v>0</v>
      </c>
      <c r="D4" s="162"/>
      <c r="E4" s="162"/>
      <c r="F4" s="162"/>
      <c r="G4" s="162"/>
      <c r="H4" s="162"/>
      <c r="I4" s="162"/>
      <c r="J4" s="162"/>
      <c r="K4" s="14"/>
      <c r="L4" s="15"/>
      <c r="M4" s="14"/>
      <c r="N4" s="13" t="s">
        <v>23</v>
      </c>
      <c r="O4" s="162">
        <f>'Published Data Sheet'!$B$2</f>
        <v>0</v>
      </c>
      <c r="P4" s="162"/>
      <c r="Q4" s="162"/>
      <c r="R4" s="162"/>
      <c r="S4" s="162"/>
      <c r="T4" s="162"/>
      <c r="U4" s="162"/>
      <c r="V4" s="162"/>
      <c r="W4" s="14"/>
      <c r="X4" s="15"/>
      <c r="Y4" s="14"/>
      <c r="Z4" s="13" t="s">
        <v>23</v>
      </c>
      <c r="AA4" s="162">
        <f>'Published Data Sheet'!$B$2</f>
        <v>0</v>
      </c>
      <c r="AB4" s="162"/>
      <c r="AC4" s="162"/>
      <c r="AD4" s="162"/>
      <c r="AE4" s="162"/>
      <c r="AF4" s="162"/>
      <c r="AG4" s="162"/>
      <c r="AH4" s="162"/>
      <c r="AI4" s="8"/>
      <c r="AK4" s="14"/>
      <c r="AL4" s="13" t="s">
        <v>23</v>
      </c>
      <c r="AM4" s="162">
        <f>'Published Data Sheet'!$B$2</f>
        <v>0</v>
      </c>
      <c r="AN4" s="162"/>
      <c r="AO4" s="162"/>
      <c r="AP4" s="162"/>
      <c r="AQ4" s="162"/>
      <c r="AR4" s="162"/>
      <c r="AS4" s="162"/>
      <c r="AT4" s="162"/>
      <c r="AU4" s="8"/>
    </row>
    <row r="5" spans="1:47" x14ac:dyDescent="0.25">
      <c r="A5" s="8"/>
      <c r="B5" s="10" t="s">
        <v>24</v>
      </c>
      <c r="C5" s="163"/>
      <c r="D5" s="163"/>
      <c r="E5" s="163"/>
      <c r="K5" s="8"/>
      <c r="M5" s="8"/>
      <c r="N5" s="10" t="s">
        <v>24</v>
      </c>
      <c r="O5" s="163"/>
      <c r="P5" s="163"/>
      <c r="Q5" s="163"/>
      <c r="W5" s="8"/>
      <c r="Y5" s="8"/>
      <c r="Z5" s="10" t="s">
        <v>24</v>
      </c>
      <c r="AA5" s="163"/>
      <c r="AB5" s="163"/>
      <c r="AC5" s="163"/>
      <c r="AI5" s="8"/>
      <c r="AK5" s="8"/>
      <c r="AL5" s="10" t="s">
        <v>24</v>
      </c>
      <c r="AM5" s="163"/>
      <c r="AN5" s="163"/>
      <c r="AO5" s="163"/>
      <c r="AU5" s="8"/>
    </row>
    <row r="6" spans="1:47" ht="8.25" customHeight="1" x14ac:dyDescent="0.25">
      <c r="A6" s="8"/>
      <c r="K6" s="8"/>
      <c r="M6" s="8"/>
      <c r="W6" s="8"/>
      <c r="Y6" s="8"/>
      <c r="AI6" s="8"/>
      <c r="AK6" s="8"/>
      <c r="AU6" s="8"/>
    </row>
    <row r="7" spans="1:47" x14ac:dyDescent="0.25">
      <c r="A7" s="8"/>
      <c r="B7" s="10" t="s">
        <v>38</v>
      </c>
      <c r="C7" s="161">
        <f>'Published Data Sheet'!$B$17</f>
        <v>0</v>
      </c>
      <c r="D7" s="161"/>
      <c r="E7" s="161"/>
      <c r="F7" s="161"/>
      <c r="G7" s="161"/>
      <c r="H7" s="161"/>
      <c r="I7" s="161"/>
      <c r="J7" s="161"/>
      <c r="K7" s="14"/>
      <c r="L7" s="15"/>
      <c r="M7" s="14"/>
      <c r="N7" s="10" t="s">
        <v>38</v>
      </c>
      <c r="O7" s="161">
        <f>'Published Data Sheet'!$B$17</f>
        <v>0</v>
      </c>
      <c r="P7" s="161"/>
      <c r="Q7" s="161"/>
      <c r="R7" s="161"/>
      <c r="S7" s="161"/>
      <c r="T7" s="161"/>
      <c r="U7" s="161"/>
      <c r="V7" s="161"/>
      <c r="W7" s="14"/>
      <c r="X7" s="15"/>
      <c r="Y7" s="14"/>
      <c r="Z7" s="10" t="s">
        <v>38</v>
      </c>
      <c r="AA7" s="161">
        <f>'Published Data Sheet'!$B$17</f>
        <v>0</v>
      </c>
      <c r="AB7" s="161"/>
      <c r="AC7" s="161"/>
      <c r="AD7" s="161"/>
      <c r="AE7" s="161"/>
      <c r="AF7" s="161"/>
      <c r="AG7" s="161"/>
      <c r="AH7" s="161"/>
      <c r="AI7" s="8"/>
      <c r="AK7" s="14"/>
      <c r="AL7" s="10" t="s">
        <v>38</v>
      </c>
      <c r="AM7" s="161">
        <f>'Published Data Sheet'!$B$17</f>
        <v>0</v>
      </c>
      <c r="AN7" s="161"/>
      <c r="AO7" s="161"/>
      <c r="AP7" s="161"/>
      <c r="AQ7" s="161"/>
      <c r="AR7" s="161"/>
      <c r="AS7" s="161"/>
      <c r="AT7" s="161"/>
      <c r="AU7" s="8"/>
    </row>
    <row r="8" spans="1:47" x14ac:dyDescent="0.25">
      <c r="A8" s="8"/>
      <c r="B8" s="16" t="s">
        <v>39</v>
      </c>
      <c r="C8" s="164"/>
      <c r="D8" s="164"/>
      <c r="E8" s="17" t="s">
        <v>59</v>
      </c>
      <c r="K8" s="8"/>
      <c r="M8" s="8"/>
      <c r="N8" s="16" t="s">
        <v>39</v>
      </c>
      <c r="O8" s="164"/>
      <c r="P8" s="164"/>
      <c r="Q8" s="17" t="s">
        <v>59</v>
      </c>
      <c r="W8" s="8"/>
      <c r="Y8" s="8"/>
      <c r="Z8" s="16" t="s">
        <v>39</v>
      </c>
      <c r="AA8" s="164"/>
      <c r="AB8" s="164"/>
      <c r="AC8" s="17" t="s">
        <v>59</v>
      </c>
      <c r="AI8" s="8"/>
      <c r="AK8" s="8"/>
      <c r="AL8" s="16" t="s">
        <v>39</v>
      </c>
      <c r="AM8" s="164"/>
      <c r="AN8" s="164"/>
      <c r="AO8" s="17" t="s">
        <v>59</v>
      </c>
      <c r="AU8" s="8"/>
    </row>
    <row r="9" spans="1:47" ht="8.25" customHeight="1" x14ac:dyDescent="0.25">
      <c r="A9" s="8"/>
      <c r="K9" s="8"/>
      <c r="M9" s="8"/>
      <c r="W9" s="8"/>
      <c r="Y9" s="8"/>
      <c r="AI9" s="8"/>
      <c r="AK9" s="8"/>
      <c r="AU9" s="8"/>
    </row>
    <row r="10" spans="1:47" ht="15.75" thickBot="1" x14ac:dyDescent="0.3">
      <c r="A10" s="8"/>
      <c r="B10" s="159" t="s">
        <v>61</v>
      </c>
      <c r="C10" s="159"/>
      <c r="D10" s="159"/>
      <c r="E10" s="159"/>
      <c r="F10" s="159"/>
      <c r="G10" s="159"/>
      <c r="H10" s="159"/>
      <c r="I10" s="159"/>
      <c r="J10" s="159"/>
      <c r="K10" s="18"/>
      <c r="L10" s="12"/>
      <c r="M10" s="18"/>
      <c r="N10" s="159" t="s">
        <v>61</v>
      </c>
      <c r="O10" s="159"/>
      <c r="P10" s="159"/>
      <c r="Q10" s="159"/>
      <c r="R10" s="159"/>
      <c r="S10" s="159"/>
      <c r="T10" s="159"/>
      <c r="U10" s="159"/>
      <c r="V10" s="159"/>
      <c r="W10" s="18"/>
      <c r="X10" s="12"/>
      <c r="Y10" s="18"/>
      <c r="Z10" s="159" t="s">
        <v>61</v>
      </c>
      <c r="AA10" s="159"/>
      <c r="AB10" s="159"/>
      <c r="AC10" s="159"/>
      <c r="AD10" s="159"/>
      <c r="AE10" s="159"/>
      <c r="AF10" s="159"/>
      <c r="AG10" s="159"/>
      <c r="AH10" s="159"/>
      <c r="AI10" s="8"/>
      <c r="AK10" s="18"/>
      <c r="AL10" s="159" t="s">
        <v>61</v>
      </c>
      <c r="AM10" s="159"/>
      <c r="AN10" s="159"/>
      <c r="AO10" s="159"/>
      <c r="AP10" s="159"/>
      <c r="AQ10" s="159"/>
      <c r="AR10" s="159"/>
      <c r="AS10" s="159"/>
      <c r="AT10" s="159"/>
      <c r="AU10" s="8"/>
    </row>
    <row r="11" spans="1:47" ht="15.75" thickTop="1" x14ac:dyDescent="0.25">
      <c r="A11" s="8"/>
      <c r="B11" s="19"/>
      <c r="C11" s="166" t="s">
        <v>33</v>
      </c>
      <c r="D11" s="166"/>
      <c r="E11" s="166"/>
      <c r="F11" s="166" t="s">
        <v>37</v>
      </c>
      <c r="G11" s="166"/>
      <c r="H11" s="166"/>
      <c r="I11" s="19"/>
      <c r="J11" s="167" t="s">
        <v>45</v>
      </c>
      <c r="K11" s="20"/>
      <c r="L11" s="21"/>
      <c r="M11" s="20"/>
      <c r="N11" s="19"/>
      <c r="O11" s="166" t="s">
        <v>33</v>
      </c>
      <c r="P11" s="166"/>
      <c r="Q11" s="166"/>
      <c r="R11" s="166" t="s">
        <v>37</v>
      </c>
      <c r="S11" s="166"/>
      <c r="T11" s="166"/>
      <c r="U11" s="19"/>
      <c r="V11" s="167" t="s">
        <v>45</v>
      </c>
      <c r="W11" s="20"/>
      <c r="X11" s="21"/>
      <c r="Y11" s="20"/>
      <c r="Z11" s="19"/>
      <c r="AA11" s="166" t="s">
        <v>33</v>
      </c>
      <c r="AB11" s="166"/>
      <c r="AC11" s="166"/>
      <c r="AD11" s="166" t="s">
        <v>37</v>
      </c>
      <c r="AE11" s="166"/>
      <c r="AF11" s="166"/>
      <c r="AG11" s="19"/>
      <c r="AH11" s="167" t="s">
        <v>45</v>
      </c>
      <c r="AI11" s="8"/>
      <c r="AK11" s="20"/>
      <c r="AL11" s="19"/>
      <c r="AM11" s="166" t="s">
        <v>33</v>
      </c>
      <c r="AN11" s="166"/>
      <c r="AO11" s="166"/>
      <c r="AP11" s="166" t="s">
        <v>37</v>
      </c>
      <c r="AQ11" s="166"/>
      <c r="AR11" s="166"/>
      <c r="AS11" s="19"/>
      <c r="AT11" s="167" t="s">
        <v>45</v>
      </c>
      <c r="AU11" s="8"/>
    </row>
    <row r="12" spans="1:47" x14ac:dyDescent="0.25">
      <c r="A12" s="8"/>
      <c r="B12" s="22"/>
      <c r="C12" s="23" t="s">
        <v>34</v>
      </c>
      <c r="D12" s="23" t="s">
        <v>35</v>
      </c>
      <c r="E12" s="23" t="s">
        <v>36</v>
      </c>
      <c r="F12" s="23" t="s">
        <v>34</v>
      </c>
      <c r="G12" s="23" t="s">
        <v>35</v>
      </c>
      <c r="H12" s="23" t="s">
        <v>36</v>
      </c>
      <c r="I12" s="22"/>
      <c r="J12" s="168"/>
      <c r="K12" s="24"/>
      <c r="L12" s="21"/>
      <c r="M12" s="24"/>
      <c r="N12" s="22"/>
      <c r="O12" s="23" t="s">
        <v>34</v>
      </c>
      <c r="P12" s="23" t="s">
        <v>35</v>
      </c>
      <c r="Q12" s="23" t="s">
        <v>36</v>
      </c>
      <c r="R12" s="23" t="s">
        <v>34</v>
      </c>
      <c r="S12" s="23" t="s">
        <v>35</v>
      </c>
      <c r="T12" s="23" t="s">
        <v>36</v>
      </c>
      <c r="U12" s="22"/>
      <c r="V12" s="168"/>
      <c r="W12" s="24"/>
      <c r="X12" s="21"/>
      <c r="Y12" s="24"/>
      <c r="Z12" s="22"/>
      <c r="AA12" s="23" t="s">
        <v>34</v>
      </c>
      <c r="AB12" s="23" t="s">
        <v>35</v>
      </c>
      <c r="AC12" s="23" t="s">
        <v>36</v>
      </c>
      <c r="AD12" s="23" t="s">
        <v>34</v>
      </c>
      <c r="AE12" s="23" t="s">
        <v>35</v>
      </c>
      <c r="AF12" s="23" t="s">
        <v>36</v>
      </c>
      <c r="AG12" s="22"/>
      <c r="AH12" s="168"/>
      <c r="AI12" s="8"/>
      <c r="AK12" s="24"/>
      <c r="AL12" s="22"/>
      <c r="AM12" s="23" t="s">
        <v>34</v>
      </c>
      <c r="AN12" s="23" t="s">
        <v>35</v>
      </c>
      <c r="AO12" s="23" t="s">
        <v>36</v>
      </c>
      <c r="AP12" s="23" t="s">
        <v>34</v>
      </c>
      <c r="AQ12" s="23" t="s">
        <v>35</v>
      </c>
      <c r="AR12" s="23" t="s">
        <v>36</v>
      </c>
      <c r="AS12" s="22"/>
      <c r="AT12" s="168"/>
      <c r="AU12" s="8"/>
    </row>
    <row r="13" spans="1:47" x14ac:dyDescent="0.25">
      <c r="A13" s="8"/>
      <c r="B13" s="23" t="s">
        <v>40</v>
      </c>
      <c r="C13" s="4"/>
      <c r="D13" s="4"/>
      <c r="E13" s="4"/>
      <c r="F13" s="4"/>
      <c r="G13" s="4"/>
      <c r="H13" s="4"/>
      <c r="I13" s="23"/>
      <c r="J13" s="4"/>
      <c r="K13" s="26"/>
      <c r="M13" s="27"/>
      <c r="N13" s="23" t="s">
        <v>40</v>
      </c>
      <c r="O13" s="4"/>
      <c r="P13" s="4"/>
      <c r="Q13" s="4"/>
      <c r="R13" s="4"/>
      <c r="S13" s="4"/>
      <c r="T13" s="4"/>
      <c r="U13" s="23"/>
      <c r="V13" s="4"/>
      <c r="W13" s="26"/>
      <c r="Y13" s="27"/>
      <c r="Z13" s="23" t="s">
        <v>40</v>
      </c>
      <c r="AA13" s="4"/>
      <c r="AB13" s="4"/>
      <c r="AC13" s="4"/>
      <c r="AD13" s="4"/>
      <c r="AE13" s="4"/>
      <c r="AF13" s="4"/>
      <c r="AG13" s="23"/>
      <c r="AH13" s="4"/>
      <c r="AI13" s="8"/>
      <c r="AK13" s="27"/>
      <c r="AL13" s="23" t="s">
        <v>40</v>
      </c>
      <c r="AM13" s="4"/>
      <c r="AN13" s="4"/>
      <c r="AO13" s="4"/>
      <c r="AP13" s="4"/>
      <c r="AQ13" s="4"/>
      <c r="AR13" s="4"/>
      <c r="AS13" s="23"/>
      <c r="AT13" s="4"/>
      <c r="AU13" s="8"/>
    </row>
    <row r="14" spans="1:47" x14ac:dyDescent="0.25">
      <c r="A14" s="8"/>
      <c r="B14" s="23" t="s">
        <v>41</v>
      </c>
      <c r="C14" s="4"/>
      <c r="D14" s="4"/>
      <c r="E14" s="4"/>
      <c r="F14" s="4"/>
      <c r="G14" s="4"/>
      <c r="H14" s="4"/>
      <c r="I14" s="23"/>
      <c r="J14" s="4"/>
      <c r="K14" s="26"/>
      <c r="M14" s="27"/>
      <c r="N14" s="23" t="s">
        <v>41</v>
      </c>
      <c r="O14" s="4"/>
      <c r="P14" s="4"/>
      <c r="Q14" s="4"/>
      <c r="R14" s="4"/>
      <c r="S14" s="4"/>
      <c r="T14" s="4"/>
      <c r="U14" s="23"/>
      <c r="V14" s="4"/>
      <c r="W14" s="26"/>
      <c r="Y14" s="27"/>
      <c r="Z14" s="23" t="s">
        <v>41</v>
      </c>
      <c r="AA14" s="4"/>
      <c r="AB14" s="4"/>
      <c r="AC14" s="4"/>
      <c r="AD14" s="4"/>
      <c r="AE14" s="4"/>
      <c r="AF14" s="4"/>
      <c r="AG14" s="23"/>
      <c r="AH14" s="4"/>
      <c r="AI14" s="8"/>
      <c r="AK14" s="27"/>
      <c r="AL14" s="23" t="s">
        <v>41</v>
      </c>
      <c r="AM14" s="4"/>
      <c r="AN14" s="4"/>
      <c r="AO14" s="4"/>
      <c r="AP14" s="4"/>
      <c r="AQ14" s="4"/>
      <c r="AR14" s="4"/>
      <c r="AS14" s="23"/>
      <c r="AT14" s="4"/>
      <c r="AU14" s="8"/>
    </row>
    <row r="15" spans="1:47" x14ac:dyDescent="0.25">
      <c r="A15" s="8"/>
      <c r="B15" s="23" t="s">
        <v>56</v>
      </c>
      <c r="C15" s="28" t="e">
        <f>C14/C13</f>
        <v>#DIV/0!</v>
      </c>
      <c r="D15" s="28" t="e">
        <f t="shared" ref="D15:H15" si="0">D14/D13</f>
        <v>#DIV/0!</v>
      </c>
      <c r="E15" s="28" t="e">
        <f t="shared" si="0"/>
        <v>#DIV/0!</v>
      </c>
      <c r="F15" s="28" t="e">
        <f t="shared" si="0"/>
        <v>#DIV/0!</v>
      </c>
      <c r="G15" s="28" t="e">
        <f t="shared" si="0"/>
        <v>#DIV/0!</v>
      </c>
      <c r="H15" s="28" t="e">
        <f t="shared" si="0"/>
        <v>#DIV/0!</v>
      </c>
      <c r="I15" s="23"/>
      <c r="J15" s="23"/>
      <c r="K15" s="26"/>
      <c r="M15" s="27"/>
      <c r="N15" s="23" t="s">
        <v>56</v>
      </c>
      <c r="O15" s="28" t="e">
        <f>O14/O13</f>
        <v>#DIV/0!</v>
      </c>
      <c r="P15" s="28" t="e">
        <f t="shared" ref="P15:T15" si="1">P14/P13</f>
        <v>#DIV/0!</v>
      </c>
      <c r="Q15" s="28" t="e">
        <f t="shared" si="1"/>
        <v>#DIV/0!</v>
      </c>
      <c r="R15" s="28" t="e">
        <f t="shared" si="1"/>
        <v>#DIV/0!</v>
      </c>
      <c r="S15" s="28" t="e">
        <f t="shared" si="1"/>
        <v>#DIV/0!</v>
      </c>
      <c r="T15" s="28" t="e">
        <f t="shared" si="1"/>
        <v>#DIV/0!</v>
      </c>
      <c r="U15" s="23"/>
      <c r="V15" s="23"/>
      <c r="W15" s="26"/>
      <c r="Y15" s="27"/>
      <c r="Z15" s="23" t="s">
        <v>56</v>
      </c>
      <c r="AA15" s="28" t="e">
        <f>AA14/AA13</f>
        <v>#DIV/0!</v>
      </c>
      <c r="AB15" s="28" t="e">
        <f t="shared" ref="AB15:AF15" si="2">AB14/AB13</f>
        <v>#DIV/0!</v>
      </c>
      <c r="AC15" s="28" t="e">
        <f t="shared" si="2"/>
        <v>#DIV/0!</v>
      </c>
      <c r="AD15" s="28" t="e">
        <f t="shared" si="2"/>
        <v>#DIV/0!</v>
      </c>
      <c r="AE15" s="28" t="e">
        <f t="shared" si="2"/>
        <v>#DIV/0!</v>
      </c>
      <c r="AF15" s="28" t="e">
        <f t="shared" si="2"/>
        <v>#DIV/0!</v>
      </c>
      <c r="AG15" s="23"/>
      <c r="AH15" s="23"/>
      <c r="AI15" s="8"/>
      <c r="AK15" s="27"/>
      <c r="AL15" s="23" t="s">
        <v>56</v>
      </c>
      <c r="AM15" s="28" t="e">
        <f>AM14/AM13</f>
        <v>#DIV/0!</v>
      </c>
      <c r="AN15" s="28" t="e">
        <f t="shared" ref="AN15:AR15" si="3">AN14/AN13</f>
        <v>#DIV/0!</v>
      </c>
      <c r="AO15" s="28" t="e">
        <f t="shared" si="3"/>
        <v>#DIV/0!</v>
      </c>
      <c r="AP15" s="28" t="e">
        <f t="shared" si="3"/>
        <v>#DIV/0!</v>
      </c>
      <c r="AQ15" s="28" t="e">
        <f t="shared" si="3"/>
        <v>#DIV/0!</v>
      </c>
      <c r="AR15" s="28" t="e">
        <f t="shared" si="3"/>
        <v>#DIV/0!</v>
      </c>
      <c r="AS15" s="23"/>
      <c r="AT15" s="23"/>
      <c r="AU15" s="8"/>
    </row>
    <row r="16" spans="1:47" ht="17.25" hidden="1" customHeight="1" x14ac:dyDescent="0.25">
      <c r="A16" s="8"/>
      <c r="B16" s="23" t="s">
        <v>42</v>
      </c>
      <c r="C16" s="29">
        <f>PI()*(C13/2)^2*C14</f>
        <v>0</v>
      </c>
      <c r="D16" s="29">
        <f t="shared" ref="D16:H16" si="4">PI()*(D13/2)^2*D14</f>
        <v>0</v>
      </c>
      <c r="E16" s="29">
        <f t="shared" si="4"/>
        <v>0</v>
      </c>
      <c r="F16" s="29">
        <f t="shared" si="4"/>
        <v>0</v>
      </c>
      <c r="G16" s="29">
        <f t="shared" si="4"/>
        <v>0</v>
      </c>
      <c r="H16" s="29">
        <f t="shared" si="4"/>
        <v>0</v>
      </c>
      <c r="I16" s="29"/>
      <c r="J16" s="29">
        <f>PI()*(J13/2)^2*J14</f>
        <v>0</v>
      </c>
      <c r="K16" s="30"/>
      <c r="L16" s="31"/>
      <c r="M16" s="32"/>
      <c r="N16" s="23" t="s">
        <v>42</v>
      </c>
      <c r="O16" s="29">
        <f>PI()*(O13/2)^2*O14</f>
        <v>0</v>
      </c>
      <c r="P16" s="29">
        <f t="shared" ref="P16:T16" si="5">PI()*(P13/2)^2*P14</f>
        <v>0</v>
      </c>
      <c r="Q16" s="29">
        <f t="shared" si="5"/>
        <v>0</v>
      </c>
      <c r="R16" s="29">
        <f t="shared" si="5"/>
        <v>0</v>
      </c>
      <c r="S16" s="29">
        <f t="shared" si="5"/>
        <v>0</v>
      </c>
      <c r="T16" s="29">
        <f t="shared" si="5"/>
        <v>0</v>
      </c>
      <c r="U16" s="29"/>
      <c r="V16" s="29">
        <f>PI()*(V13/2)^2*V14</f>
        <v>0</v>
      </c>
      <c r="W16" s="30"/>
      <c r="X16" s="31"/>
      <c r="Y16" s="32"/>
      <c r="Z16" s="23" t="s">
        <v>42</v>
      </c>
      <c r="AA16" s="29">
        <f>PI()*(AA13/2)^2*AA14</f>
        <v>0</v>
      </c>
      <c r="AB16" s="29">
        <f t="shared" ref="AB16:AF16" si="6">PI()*(AB13/2)^2*AB14</f>
        <v>0</v>
      </c>
      <c r="AC16" s="29">
        <f t="shared" si="6"/>
        <v>0</v>
      </c>
      <c r="AD16" s="29">
        <f t="shared" si="6"/>
        <v>0</v>
      </c>
      <c r="AE16" s="29">
        <f t="shared" si="6"/>
        <v>0</v>
      </c>
      <c r="AF16" s="29">
        <f t="shared" si="6"/>
        <v>0</v>
      </c>
      <c r="AG16" s="29"/>
      <c r="AH16" s="29">
        <f>PI()*(AH13/2)^2*AH14</f>
        <v>0</v>
      </c>
      <c r="AI16" s="8"/>
      <c r="AK16" s="32"/>
      <c r="AL16" s="23" t="s">
        <v>42</v>
      </c>
      <c r="AM16" s="29">
        <f>PI()*(AM13/2)^2*AM14</f>
        <v>0</v>
      </c>
      <c r="AN16" s="29">
        <f t="shared" ref="AN16:AR16" si="7">PI()*(AN13/2)^2*AN14</f>
        <v>0</v>
      </c>
      <c r="AO16" s="29">
        <f t="shared" si="7"/>
        <v>0</v>
      </c>
      <c r="AP16" s="29">
        <f t="shared" si="7"/>
        <v>0</v>
      </c>
      <c r="AQ16" s="29">
        <f t="shared" si="7"/>
        <v>0</v>
      </c>
      <c r="AR16" s="29">
        <f t="shared" si="7"/>
        <v>0</v>
      </c>
      <c r="AS16" s="29"/>
      <c r="AT16" s="29">
        <f>PI()*(AT13/2)^2*AT14</f>
        <v>0</v>
      </c>
      <c r="AU16" s="8"/>
    </row>
    <row r="17" spans="1:47" ht="8.25" customHeight="1" x14ac:dyDescent="0.25">
      <c r="A17" s="8"/>
      <c r="K17" s="8"/>
      <c r="M17" s="8"/>
      <c r="W17" s="8"/>
      <c r="Y17" s="8"/>
      <c r="AI17" s="8"/>
      <c r="AK17" s="8"/>
      <c r="AU17" s="8"/>
    </row>
    <row r="18" spans="1:47" x14ac:dyDescent="0.25">
      <c r="A18" s="8"/>
      <c r="B18" s="23" t="s">
        <v>43</v>
      </c>
      <c r="C18" s="7" t="s">
        <v>69</v>
      </c>
      <c r="D18" s="7" t="s">
        <v>69</v>
      </c>
      <c r="E18" s="7" t="s">
        <v>69</v>
      </c>
      <c r="F18" s="7" t="s">
        <v>69</v>
      </c>
      <c r="G18" s="7" t="s">
        <v>69</v>
      </c>
      <c r="H18" s="7" t="s">
        <v>69</v>
      </c>
      <c r="I18" s="23"/>
      <c r="J18" s="4"/>
      <c r="K18" s="26"/>
      <c r="M18" s="27"/>
      <c r="N18" s="23" t="s">
        <v>43</v>
      </c>
      <c r="O18" s="7" t="s">
        <v>69</v>
      </c>
      <c r="P18" s="7" t="s">
        <v>69</v>
      </c>
      <c r="Q18" s="7" t="s">
        <v>69</v>
      </c>
      <c r="R18" s="7" t="s">
        <v>69</v>
      </c>
      <c r="S18" s="7" t="s">
        <v>69</v>
      </c>
      <c r="T18" s="7" t="s">
        <v>69</v>
      </c>
      <c r="U18" s="23"/>
      <c r="V18" s="4"/>
      <c r="W18" s="26"/>
      <c r="Y18" s="27"/>
      <c r="Z18" s="23" t="s">
        <v>43</v>
      </c>
      <c r="AA18" s="7" t="s">
        <v>69</v>
      </c>
      <c r="AB18" s="7" t="s">
        <v>69</v>
      </c>
      <c r="AC18" s="7" t="s">
        <v>69</v>
      </c>
      <c r="AD18" s="7" t="s">
        <v>69</v>
      </c>
      <c r="AE18" s="7" t="s">
        <v>69</v>
      </c>
      <c r="AF18" s="7" t="s">
        <v>69</v>
      </c>
      <c r="AG18" s="23"/>
      <c r="AH18" s="4"/>
      <c r="AI18" s="8"/>
      <c r="AK18" s="27"/>
      <c r="AL18" s="23" t="s">
        <v>43</v>
      </c>
      <c r="AM18" s="7" t="s">
        <v>69</v>
      </c>
      <c r="AN18" s="7" t="s">
        <v>69</v>
      </c>
      <c r="AO18" s="7" t="s">
        <v>69</v>
      </c>
      <c r="AP18" s="7" t="s">
        <v>69</v>
      </c>
      <c r="AQ18" s="7" t="s">
        <v>69</v>
      </c>
      <c r="AR18" s="7" t="s">
        <v>69</v>
      </c>
      <c r="AS18" s="23"/>
      <c r="AT18" s="4"/>
      <c r="AU18" s="8"/>
    </row>
    <row r="19" spans="1:47" x14ac:dyDescent="0.25">
      <c r="A19" s="8"/>
      <c r="B19" s="23" t="s">
        <v>99</v>
      </c>
      <c r="C19" s="7" t="s">
        <v>69</v>
      </c>
      <c r="D19" s="7" t="s">
        <v>69</v>
      </c>
      <c r="E19" s="7" t="s">
        <v>69</v>
      </c>
      <c r="F19" s="7" t="s">
        <v>69</v>
      </c>
      <c r="G19" s="7" t="s">
        <v>69</v>
      </c>
      <c r="H19" s="7" t="s">
        <v>69</v>
      </c>
      <c r="I19" s="23"/>
      <c r="J19" s="4"/>
      <c r="K19" s="26"/>
      <c r="M19" s="27"/>
      <c r="N19" s="23" t="s">
        <v>99</v>
      </c>
      <c r="O19" s="7" t="s">
        <v>69</v>
      </c>
      <c r="P19" s="7" t="s">
        <v>69</v>
      </c>
      <c r="Q19" s="7" t="s">
        <v>69</v>
      </c>
      <c r="R19" s="7" t="s">
        <v>69</v>
      </c>
      <c r="S19" s="7" t="s">
        <v>69</v>
      </c>
      <c r="T19" s="7" t="s">
        <v>69</v>
      </c>
      <c r="U19" s="23"/>
      <c r="V19" s="4"/>
      <c r="W19" s="26"/>
      <c r="Y19" s="27"/>
      <c r="Z19" s="23" t="s">
        <v>99</v>
      </c>
      <c r="AA19" s="7" t="s">
        <v>69</v>
      </c>
      <c r="AB19" s="7" t="s">
        <v>69</v>
      </c>
      <c r="AC19" s="7" t="s">
        <v>69</v>
      </c>
      <c r="AD19" s="7" t="s">
        <v>69</v>
      </c>
      <c r="AE19" s="7" t="s">
        <v>69</v>
      </c>
      <c r="AF19" s="7" t="s">
        <v>69</v>
      </c>
      <c r="AG19" s="23"/>
      <c r="AH19" s="4"/>
      <c r="AI19" s="8"/>
      <c r="AK19" s="27"/>
      <c r="AL19" s="23" t="s">
        <v>99</v>
      </c>
      <c r="AM19" s="7" t="s">
        <v>69</v>
      </c>
      <c r="AN19" s="7" t="s">
        <v>69</v>
      </c>
      <c r="AO19" s="7" t="s">
        <v>69</v>
      </c>
      <c r="AP19" s="7" t="s">
        <v>69</v>
      </c>
      <c r="AQ19" s="7" t="s">
        <v>69</v>
      </c>
      <c r="AR19" s="7" t="s">
        <v>69</v>
      </c>
      <c r="AS19" s="23"/>
      <c r="AT19" s="4"/>
      <c r="AU19" s="8"/>
    </row>
    <row r="20" spans="1:47" x14ac:dyDescent="0.25">
      <c r="A20" s="8"/>
      <c r="B20" s="23" t="s">
        <v>44</v>
      </c>
      <c r="C20" s="34" t="e">
        <f>(((C19-C18)/$C$8)*0.061023744)/C16</f>
        <v>#VALUE!</v>
      </c>
      <c r="D20" s="34" t="e">
        <f t="shared" ref="D20:H20" si="8">(((D19-D18)/$C$8)*0.061023744)/D16</f>
        <v>#VALUE!</v>
      </c>
      <c r="E20" s="34" t="e">
        <f t="shared" si="8"/>
        <v>#VALUE!</v>
      </c>
      <c r="F20" s="34" t="e">
        <f t="shared" si="8"/>
        <v>#VALUE!</v>
      </c>
      <c r="G20" s="34" t="e">
        <f t="shared" si="8"/>
        <v>#VALUE!</v>
      </c>
      <c r="H20" s="34" t="e">
        <f t="shared" si="8"/>
        <v>#VALUE!</v>
      </c>
      <c r="I20" s="34"/>
      <c r="J20" s="34" t="e">
        <f>(((J19-J18)/$C$8)*0.061023744)/J16</f>
        <v>#DIV/0!</v>
      </c>
      <c r="K20" s="35"/>
      <c r="L20" s="36"/>
      <c r="M20" s="37"/>
      <c r="N20" s="23" t="s">
        <v>44</v>
      </c>
      <c r="O20" s="34" t="e">
        <f>(((O19-O18)/$O$8)*0.061023744)/O16</f>
        <v>#VALUE!</v>
      </c>
      <c r="P20" s="34" t="e">
        <f t="shared" ref="P20:V20" si="9">(((P19-P18)/$O$8)*0.061023744)/P16</f>
        <v>#VALUE!</v>
      </c>
      <c r="Q20" s="34" t="e">
        <f t="shared" si="9"/>
        <v>#VALUE!</v>
      </c>
      <c r="R20" s="34" t="e">
        <f t="shared" si="9"/>
        <v>#VALUE!</v>
      </c>
      <c r="S20" s="34" t="e">
        <f t="shared" si="9"/>
        <v>#VALUE!</v>
      </c>
      <c r="T20" s="34" t="e">
        <f t="shared" si="9"/>
        <v>#VALUE!</v>
      </c>
      <c r="U20" s="34"/>
      <c r="V20" s="34" t="e">
        <f t="shared" si="9"/>
        <v>#DIV/0!</v>
      </c>
      <c r="W20" s="35"/>
      <c r="X20" s="36"/>
      <c r="Y20" s="37"/>
      <c r="Z20" s="23" t="s">
        <v>44</v>
      </c>
      <c r="AA20" s="34" t="e">
        <f>(((AA19-AA18)/$AA$8)*0.061023744)/AA16</f>
        <v>#VALUE!</v>
      </c>
      <c r="AB20" s="34" t="e">
        <f t="shared" ref="AB20:AH20" si="10">(((AB19-AB18)/$AA$8)*0.061023744)/AB16</f>
        <v>#VALUE!</v>
      </c>
      <c r="AC20" s="34" t="e">
        <f t="shared" si="10"/>
        <v>#VALUE!</v>
      </c>
      <c r="AD20" s="34" t="e">
        <f t="shared" si="10"/>
        <v>#VALUE!</v>
      </c>
      <c r="AE20" s="34" t="e">
        <f t="shared" si="10"/>
        <v>#VALUE!</v>
      </c>
      <c r="AF20" s="34" t="e">
        <f t="shared" si="10"/>
        <v>#VALUE!</v>
      </c>
      <c r="AG20" s="34"/>
      <c r="AH20" s="34" t="e">
        <f t="shared" si="10"/>
        <v>#DIV/0!</v>
      </c>
      <c r="AI20" s="8"/>
      <c r="AK20" s="37"/>
      <c r="AL20" s="23" t="s">
        <v>44</v>
      </c>
      <c r="AM20" s="34" t="e">
        <f>(((AM19-AM18)/$AM$8)*0.061023744)/AM16</f>
        <v>#VALUE!</v>
      </c>
      <c r="AN20" s="34" t="e">
        <f t="shared" ref="AN20:AT20" si="11">(((AN19-AN18)/$AM$8)*0.061023744)/AN16</f>
        <v>#VALUE!</v>
      </c>
      <c r="AO20" s="34" t="e">
        <f t="shared" si="11"/>
        <v>#VALUE!</v>
      </c>
      <c r="AP20" s="34" t="e">
        <f t="shared" si="11"/>
        <v>#VALUE!</v>
      </c>
      <c r="AQ20" s="34" t="e">
        <f t="shared" si="11"/>
        <v>#VALUE!</v>
      </c>
      <c r="AR20" s="34" t="e">
        <f t="shared" si="11"/>
        <v>#VALUE!</v>
      </c>
      <c r="AS20" s="34"/>
      <c r="AT20" s="34" t="e">
        <f t="shared" si="11"/>
        <v>#DIV/0!</v>
      </c>
      <c r="AU20" s="8"/>
    </row>
    <row r="21" spans="1:47" ht="8.25" customHeight="1" x14ac:dyDescent="0.25">
      <c r="A21" s="8"/>
      <c r="K21" s="8"/>
      <c r="M21" s="8"/>
      <c r="W21" s="8"/>
      <c r="Y21" s="8"/>
      <c r="AI21" s="8"/>
      <c r="AK21" s="8"/>
      <c r="AU21" s="8"/>
    </row>
    <row r="22" spans="1:47" x14ac:dyDescent="0.25">
      <c r="A22" s="8"/>
      <c r="B22" s="23" t="s">
        <v>100</v>
      </c>
      <c r="C22" s="4"/>
      <c r="D22" s="4"/>
      <c r="E22" s="4"/>
      <c r="F22" s="4"/>
      <c r="G22" s="4"/>
      <c r="H22" s="4"/>
      <c r="I22" s="19"/>
      <c r="J22" s="19"/>
      <c r="K22" s="8"/>
      <c r="M22" s="8"/>
      <c r="N22" s="23" t="s">
        <v>100</v>
      </c>
      <c r="O22" s="4"/>
      <c r="P22" s="4"/>
      <c r="Q22" s="4"/>
      <c r="R22" s="4"/>
      <c r="S22" s="4"/>
      <c r="T22" s="4"/>
      <c r="U22" s="19"/>
      <c r="V22" s="19"/>
      <c r="W22" s="8"/>
      <c r="Y22" s="8"/>
      <c r="Z22" s="23" t="s">
        <v>100</v>
      </c>
      <c r="AA22" s="4"/>
      <c r="AB22" s="4"/>
      <c r="AC22" s="4"/>
      <c r="AD22" s="4"/>
      <c r="AE22" s="4"/>
      <c r="AF22" s="4"/>
      <c r="AG22" s="19"/>
      <c r="AH22" s="19"/>
      <c r="AI22" s="8"/>
      <c r="AK22" s="8"/>
      <c r="AL22" s="23" t="s">
        <v>100</v>
      </c>
      <c r="AM22" s="4"/>
      <c r="AN22" s="4"/>
      <c r="AO22" s="4"/>
      <c r="AP22" s="4"/>
      <c r="AQ22" s="4"/>
      <c r="AR22" s="4"/>
      <c r="AS22" s="19"/>
      <c r="AT22" s="19"/>
      <c r="AU22" s="8"/>
    </row>
    <row r="23" spans="1:47" x14ac:dyDescent="0.25">
      <c r="A23" s="8"/>
      <c r="B23" s="25" t="s">
        <v>79</v>
      </c>
      <c r="C23" s="4"/>
      <c r="D23" s="4"/>
      <c r="E23" s="4"/>
      <c r="F23" s="4"/>
      <c r="G23" s="4"/>
      <c r="H23" s="4"/>
      <c r="I23" s="19"/>
      <c r="J23" s="19"/>
      <c r="K23" s="8"/>
      <c r="M23" s="8"/>
      <c r="N23" s="25" t="s">
        <v>79</v>
      </c>
      <c r="O23" s="4"/>
      <c r="P23" s="4"/>
      <c r="Q23" s="4"/>
      <c r="R23" s="4"/>
      <c r="S23" s="4"/>
      <c r="T23" s="4"/>
      <c r="U23" s="19"/>
      <c r="V23" s="19"/>
      <c r="W23" s="8"/>
      <c r="Y23" s="8"/>
      <c r="Z23" s="25" t="s">
        <v>79</v>
      </c>
      <c r="AA23" s="4"/>
      <c r="AB23" s="4"/>
      <c r="AC23" s="4"/>
      <c r="AD23" s="4"/>
      <c r="AE23" s="4"/>
      <c r="AF23" s="4"/>
      <c r="AG23" s="19"/>
      <c r="AH23" s="19"/>
      <c r="AI23" s="8"/>
      <c r="AK23" s="8"/>
      <c r="AL23" s="25" t="s">
        <v>79</v>
      </c>
      <c r="AM23" s="4"/>
      <c r="AN23" s="4"/>
      <c r="AO23" s="4"/>
      <c r="AP23" s="4"/>
      <c r="AQ23" s="4"/>
      <c r="AR23" s="4"/>
      <c r="AS23" s="19"/>
      <c r="AT23" s="19"/>
      <c r="AU23" s="8"/>
    </row>
    <row r="24" spans="1:47" ht="15" hidden="1" customHeight="1" x14ac:dyDescent="0.25">
      <c r="A24" s="8"/>
      <c r="B24" s="25" t="s">
        <v>83</v>
      </c>
      <c r="C24" s="25" t="str">
        <f>IF(C23="Valid", C22, "")</f>
        <v/>
      </c>
      <c r="D24" s="25" t="str">
        <f t="shared" ref="D24:H24" si="12">IF(D23="Valid", D22, "")</f>
        <v/>
      </c>
      <c r="E24" s="25" t="str">
        <f t="shared" si="12"/>
        <v/>
      </c>
      <c r="F24" s="25" t="str">
        <f t="shared" si="12"/>
        <v/>
      </c>
      <c r="G24" s="25" t="str">
        <f t="shared" si="12"/>
        <v/>
      </c>
      <c r="H24" s="25" t="str">
        <f t="shared" si="12"/>
        <v/>
      </c>
      <c r="I24" s="19"/>
      <c r="J24" s="19"/>
      <c r="K24" s="8"/>
      <c r="M24" s="8"/>
      <c r="N24" s="25" t="s">
        <v>83</v>
      </c>
      <c r="O24" s="25" t="str">
        <f>IF(O23="Valid", O22, "")</f>
        <v/>
      </c>
      <c r="P24" s="25" t="str">
        <f t="shared" ref="P24:T24" si="13">IF(P23="Valid", P22, "")</f>
        <v/>
      </c>
      <c r="Q24" s="25" t="str">
        <f t="shared" si="13"/>
        <v/>
      </c>
      <c r="R24" s="25" t="str">
        <f t="shared" si="13"/>
        <v/>
      </c>
      <c r="S24" s="25" t="str">
        <f t="shared" si="13"/>
        <v/>
      </c>
      <c r="T24" s="25" t="str">
        <f t="shared" si="13"/>
        <v/>
      </c>
      <c r="U24" s="19"/>
      <c r="V24" s="19"/>
      <c r="W24" s="8"/>
      <c r="Y24" s="8"/>
      <c r="Z24" s="25" t="s">
        <v>83</v>
      </c>
      <c r="AA24" s="25" t="str">
        <f>IF(AA23="Valid", AA22, "")</f>
        <v/>
      </c>
      <c r="AB24" s="25" t="str">
        <f t="shared" ref="AB24:AF24" si="14">IF(AB23="Valid", AB22, "")</f>
        <v/>
      </c>
      <c r="AC24" s="25" t="str">
        <f t="shared" si="14"/>
        <v/>
      </c>
      <c r="AD24" s="25" t="str">
        <f t="shared" si="14"/>
        <v/>
      </c>
      <c r="AE24" s="25" t="str">
        <f t="shared" si="14"/>
        <v/>
      </c>
      <c r="AF24" s="25" t="str">
        <f t="shared" si="14"/>
        <v/>
      </c>
      <c r="AG24" s="19"/>
      <c r="AH24" s="19"/>
      <c r="AI24" s="8"/>
      <c r="AK24" s="8"/>
      <c r="AL24" s="25" t="s">
        <v>83</v>
      </c>
      <c r="AM24" s="25" t="str">
        <f>IF(AM23="Valid", AM22, "")</f>
        <v/>
      </c>
      <c r="AN24" s="25" t="str">
        <f t="shared" ref="AN24:AR24" si="15">IF(AN23="Valid", AN22, "")</f>
        <v/>
      </c>
      <c r="AO24" s="25" t="str">
        <f t="shared" si="15"/>
        <v/>
      </c>
      <c r="AP24" s="25" t="str">
        <f t="shared" si="15"/>
        <v/>
      </c>
      <c r="AQ24" s="25" t="str">
        <f t="shared" si="15"/>
        <v/>
      </c>
      <c r="AR24" s="25" t="str">
        <f t="shared" si="15"/>
        <v/>
      </c>
      <c r="AS24" s="19"/>
      <c r="AT24" s="19"/>
      <c r="AU24" s="8"/>
    </row>
    <row r="25" spans="1:47" x14ac:dyDescent="0.25">
      <c r="A25" s="8"/>
      <c r="B25" s="25" t="s">
        <v>75</v>
      </c>
      <c r="C25" s="165" t="e">
        <f>ROUND(AVERAGE(C24:H24), 0)</f>
        <v>#DIV/0!</v>
      </c>
      <c r="D25" s="165"/>
      <c r="E25" s="165"/>
      <c r="F25" s="165"/>
      <c r="G25" s="165"/>
      <c r="H25" s="165"/>
      <c r="I25" s="19"/>
      <c r="J25" s="19"/>
      <c r="K25" s="8"/>
      <c r="M25" s="8"/>
      <c r="N25" s="25" t="s">
        <v>75</v>
      </c>
      <c r="O25" s="165" t="e">
        <f>ROUND(AVERAGE(O24:T24), 0)</f>
        <v>#DIV/0!</v>
      </c>
      <c r="P25" s="165"/>
      <c r="Q25" s="165"/>
      <c r="R25" s="165"/>
      <c r="S25" s="165"/>
      <c r="T25" s="165"/>
      <c r="U25" s="19"/>
      <c r="V25" s="19"/>
      <c r="W25" s="8"/>
      <c r="Y25" s="8"/>
      <c r="Z25" s="25" t="s">
        <v>75</v>
      </c>
      <c r="AA25" s="165" t="e">
        <f>ROUND(AVERAGE(AA24:AF24), 0)</f>
        <v>#DIV/0!</v>
      </c>
      <c r="AB25" s="165"/>
      <c r="AC25" s="165"/>
      <c r="AD25" s="165"/>
      <c r="AE25" s="165"/>
      <c r="AF25" s="165"/>
      <c r="AG25" s="19"/>
      <c r="AH25" s="19"/>
      <c r="AI25" s="8"/>
      <c r="AK25" s="8"/>
      <c r="AL25" s="25" t="s">
        <v>75</v>
      </c>
      <c r="AM25" s="165" t="e">
        <f>ROUND(AVERAGE(AM24:AR24), 0)</f>
        <v>#DIV/0!</v>
      </c>
      <c r="AN25" s="165"/>
      <c r="AO25" s="165"/>
      <c r="AP25" s="165"/>
      <c r="AQ25" s="165"/>
      <c r="AR25" s="165"/>
      <c r="AS25" s="19"/>
      <c r="AT25" s="19"/>
      <c r="AU25" s="8"/>
    </row>
    <row r="26" spans="1:47" x14ac:dyDescent="0.25">
      <c r="A26" s="8"/>
      <c r="B26" s="23" t="s">
        <v>18</v>
      </c>
      <c r="C26" s="169" t="str">
        <f>'Published Data Sheet'!$O$18</f>
        <v>Plug Sampling</v>
      </c>
      <c r="D26" s="169"/>
      <c r="E26" s="169"/>
      <c r="F26" s="169"/>
      <c r="G26" s="169"/>
      <c r="H26" s="169"/>
      <c r="K26" s="8"/>
      <c r="M26" s="8"/>
      <c r="N26" s="23" t="s">
        <v>18</v>
      </c>
      <c r="O26" s="169" t="str">
        <f>'Published Data Sheet'!$O$18</f>
        <v>Plug Sampling</v>
      </c>
      <c r="P26" s="169"/>
      <c r="Q26" s="169"/>
      <c r="R26" s="169"/>
      <c r="S26" s="169"/>
      <c r="T26" s="169"/>
      <c r="W26" s="8"/>
      <c r="Y26" s="8"/>
      <c r="Z26" s="23" t="s">
        <v>18</v>
      </c>
      <c r="AA26" s="169" t="str">
        <f>'Published Data Sheet'!$O$18</f>
        <v>Plug Sampling</v>
      </c>
      <c r="AB26" s="169"/>
      <c r="AC26" s="169"/>
      <c r="AD26" s="169"/>
      <c r="AE26" s="169"/>
      <c r="AF26" s="169"/>
      <c r="AI26" s="8"/>
      <c r="AK26" s="8"/>
      <c r="AL26" s="23" t="s">
        <v>18</v>
      </c>
      <c r="AM26" s="169" t="str">
        <f>'Published Data Sheet'!$O$18</f>
        <v>Plug Sampling</v>
      </c>
      <c r="AN26" s="169"/>
      <c r="AO26" s="169"/>
      <c r="AP26" s="169"/>
      <c r="AQ26" s="169"/>
      <c r="AR26" s="169"/>
      <c r="AU26" s="8"/>
    </row>
    <row r="27" spans="1:47" ht="8.25" customHeight="1" x14ac:dyDescent="0.25">
      <c r="A27" s="8"/>
      <c r="C27" s="38"/>
      <c r="D27" s="38"/>
      <c r="E27" s="38"/>
      <c r="F27" s="38"/>
      <c r="G27" s="38"/>
      <c r="H27" s="38"/>
      <c r="K27" s="8"/>
      <c r="M27" s="8"/>
      <c r="O27" s="38"/>
      <c r="P27" s="38"/>
      <c r="Q27" s="38"/>
      <c r="R27" s="38"/>
      <c r="S27" s="38"/>
      <c r="T27" s="38"/>
      <c r="W27" s="8"/>
      <c r="Y27" s="8"/>
      <c r="AA27" s="38"/>
      <c r="AB27" s="38"/>
      <c r="AC27" s="38"/>
      <c r="AD27" s="38"/>
      <c r="AE27" s="38"/>
      <c r="AF27" s="38"/>
      <c r="AI27" s="8"/>
      <c r="AK27" s="8"/>
      <c r="AM27" s="38"/>
      <c r="AN27" s="38"/>
      <c r="AO27" s="38"/>
      <c r="AP27" s="38"/>
      <c r="AQ27" s="38"/>
      <c r="AR27" s="38"/>
      <c r="AU27" s="8"/>
    </row>
    <row r="28" spans="1:47" ht="15.75" thickBot="1" x14ac:dyDescent="0.3">
      <c r="A28" s="8"/>
      <c r="B28" s="158" t="s">
        <v>58</v>
      </c>
      <c r="C28" s="158"/>
      <c r="D28" s="159"/>
      <c r="E28" s="159"/>
      <c r="F28" s="159"/>
      <c r="G28" s="159"/>
      <c r="H28" s="159"/>
      <c r="I28" s="159"/>
      <c r="J28" s="159"/>
      <c r="K28" s="18"/>
      <c r="L28" s="12"/>
      <c r="M28" s="18"/>
      <c r="N28" s="158" t="s">
        <v>58</v>
      </c>
      <c r="O28" s="158"/>
      <c r="P28" s="159"/>
      <c r="Q28" s="159"/>
      <c r="R28" s="159"/>
      <c r="S28" s="159"/>
      <c r="T28" s="159"/>
      <c r="U28" s="159"/>
      <c r="V28" s="159"/>
      <c r="W28" s="18"/>
      <c r="X28" s="12"/>
      <c r="Y28" s="18"/>
      <c r="Z28" s="158" t="s">
        <v>58</v>
      </c>
      <c r="AA28" s="158"/>
      <c r="AB28" s="159"/>
      <c r="AC28" s="159"/>
      <c r="AD28" s="159"/>
      <c r="AE28" s="159"/>
      <c r="AF28" s="159"/>
      <c r="AG28" s="159"/>
      <c r="AH28" s="159"/>
      <c r="AI28" s="8"/>
      <c r="AK28" s="18"/>
      <c r="AL28" s="158" t="s">
        <v>58</v>
      </c>
      <c r="AM28" s="158"/>
      <c r="AN28" s="159"/>
      <c r="AO28" s="159"/>
      <c r="AP28" s="159"/>
      <c r="AQ28" s="159"/>
      <c r="AR28" s="159"/>
      <c r="AS28" s="159"/>
      <c r="AT28" s="159"/>
      <c r="AU28" s="8"/>
    </row>
    <row r="29" spans="1:47" ht="15.75" thickTop="1" x14ac:dyDescent="0.25">
      <c r="A29" s="8"/>
      <c r="B29" s="23" t="s">
        <v>101</v>
      </c>
      <c r="C29" s="39" t="e">
        <f>C25</f>
        <v>#DIV/0!</v>
      </c>
      <c r="D29" s="40" t="e">
        <f>IF(C29&lt;5700, "Fail", "Pass")</f>
        <v>#DIV/0!</v>
      </c>
      <c r="E29" s="41" t="e">
        <f>IF(C29&gt;5700, "UCS exceeds min. requirment of 5,700 psi", "UCS below min. requirment of 5,700 psi")</f>
        <v>#DIV/0!</v>
      </c>
      <c r="F29" s="41"/>
      <c r="G29" s="41"/>
      <c r="H29" s="41"/>
      <c r="I29" s="41"/>
      <c r="J29" s="41"/>
      <c r="K29" s="42"/>
      <c r="L29" s="15"/>
      <c r="M29" s="42"/>
      <c r="N29" s="23" t="s">
        <v>101</v>
      </c>
      <c r="O29" s="39" t="e">
        <f>O25</f>
        <v>#DIV/0!</v>
      </c>
      <c r="P29" s="40" t="e">
        <f>IF(O29&lt;5700, "Fail", "Pass")</f>
        <v>#DIV/0!</v>
      </c>
      <c r="Q29" s="41" t="e">
        <f>IF(O29&gt;5700, "UCS exceeds min. requirment of 5,700 psi", "UCS below min. requirment of 5,700 psi")</f>
        <v>#DIV/0!</v>
      </c>
      <c r="R29" s="41"/>
      <c r="S29" s="41"/>
      <c r="T29" s="41"/>
      <c r="U29" s="41"/>
      <c r="V29" s="41"/>
      <c r="W29" s="42"/>
      <c r="X29" s="15"/>
      <c r="Y29" s="42"/>
      <c r="Z29" s="23" t="s">
        <v>101</v>
      </c>
      <c r="AA29" s="39" t="e">
        <f>AA25</f>
        <v>#DIV/0!</v>
      </c>
      <c r="AB29" s="40" t="e">
        <f>IF(AA29&lt;5700, "Fail", "Pass")</f>
        <v>#DIV/0!</v>
      </c>
      <c r="AC29" s="41" t="e">
        <f>IF(AA29&gt;5700, "UCS exceeds min. requirment of 5,700 psi", "UCS below min. requirment of 5,700 psi")</f>
        <v>#DIV/0!</v>
      </c>
      <c r="AD29" s="41"/>
      <c r="AE29" s="41"/>
      <c r="AF29" s="41"/>
      <c r="AG29" s="41"/>
      <c r="AH29" s="41"/>
      <c r="AI29" s="8"/>
      <c r="AK29" s="42"/>
      <c r="AL29" s="23" t="s">
        <v>101</v>
      </c>
      <c r="AM29" s="39" t="e">
        <f>AM25</f>
        <v>#DIV/0!</v>
      </c>
      <c r="AN29" s="40" t="e">
        <f>IF(AM29&lt;5700, "Fail", "Pass")</f>
        <v>#DIV/0!</v>
      </c>
      <c r="AO29" s="41" t="e">
        <f>IF(AM29&gt;5700, "UCS exceeds min. requirment of 5,700 psi", "UCS below min. requirment of 5,700 psi")</f>
        <v>#DIV/0!</v>
      </c>
      <c r="AP29" s="41"/>
      <c r="AQ29" s="41"/>
      <c r="AR29" s="41"/>
      <c r="AS29" s="41"/>
      <c r="AT29" s="41"/>
      <c r="AU29" s="8"/>
    </row>
    <row r="30" spans="1:47" x14ac:dyDescent="0.25">
      <c r="A30" s="8"/>
      <c r="B30" s="23" t="s">
        <v>102</v>
      </c>
      <c r="C30" s="43" t="e">
        <f>ROUND(J20,3)</f>
        <v>#DIV/0!</v>
      </c>
      <c r="D30" s="40" t="e">
        <f>IF(AND(0.185&lt;=C30,C30&lt;=0.215),"Pass","Fail")</f>
        <v>#DIV/0!</v>
      </c>
      <c r="E30" s="41" t="e">
        <f>IF(AND(0.185&lt;=C30,C30&lt;=0.215),"Porosity meets requirements","Porosity does not meet requirements")</f>
        <v>#DIV/0!</v>
      </c>
      <c r="F30" s="41"/>
      <c r="G30" s="41"/>
      <c r="H30" s="41"/>
      <c r="I30" s="41"/>
      <c r="J30" s="41"/>
      <c r="K30" s="42"/>
      <c r="L30" s="15"/>
      <c r="M30" s="42"/>
      <c r="N30" s="23" t="s">
        <v>102</v>
      </c>
      <c r="O30" s="43" t="e">
        <f>ROUND(V20,3)</f>
        <v>#DIV/0!</v>
      </c>
      <c r="P30" s="40" t="e">
        <f>IF(AND(0.185&lt;=O30,O30&lt;=0.215),"Pass","Fail")</f>
        <v>#DIV/0!</v>
      </c>
      <c r="Q30" s="41" t="e">
        <f>IF(AND(0.185&lt;=O30,O30&lt;=0.215),"Porosity meets requirements","Porosity does not meet requirements")</f>
        <v>#DIV/0!</v>
      </c>
      <c r="R30" s="41"/>
      <c r="S30" s="41"/>
      <c r="T30" s="41"/>
      <c r="U30" s="41"/>
      <c r="V30" s="41"/>
      <c r="W30" s="42"/>
      <c r="X30" s="15"/>
      <c r="Y30" s="42"/>
      <c r="Z30" s="23" t="s">
        <v>102</v>
      </c>
      <c r="AA30" s="43" t="e">
        <f>ROUND(AH20,3)</f>
        <v>#DIV/0!</v>
      </c>
      <c r="AB30" s="40" t="e">
        <f>IF(AND(0.185&lt;=AA30,AA30&lt;=0.215),"Pass","Fail")</f>
        <v>#DIV/0!</v>
      </c>
      <c r="AC30" s="41" t="e">
        <f>IF(AND(0.185&lt;=AA30,AA30&lt;=0.215),"Porosity meets requirements","Porosity does not meet requirements")</f>
        <v>#DIV/0!</v>
      </c>
      <c r="AD30" s="41"/>
      <c r="AE30" s="41"/>
      <c r="AF30" s="41"/>
      <c r="AG30" s="41"/>
      <c r="AH30" s="41"/>
      <c r="AI30" s="8"/>
      <c r="AK30" s="42"/>
      <c r="AL30" s="23" t="s">
        <v>102</v>
      </c>
      <c r="AM30" s="43" t="e">
        <f>ROUND(AT20,3)</f>
        <v>#DIV/0!</v>
      </c>
      <c r="AN30" s="40" t="e">
        <f>IF(AND(0.185&lt;=AM30,AM30&lt;=0.215),"Pass","Fail")</f>
        <v>#DIV/0!</v>
      </c>
      <c r="AO30" s="41" t="e">
        <f>IF(AND(0.185&lt;=AM30,AM30&lt;=0.215),"Porosity meets requirements","Porosity does not meet requirements")</f>
        <v>#DIV/0!</v>
      </c>
      <c r="AP30" s="41"/>
      <c r="AQ30" s="41"/>
      <c r="AR30" s="41"/>
      <c r="AS30" s="41"/>
      <c r="AT30" s="41"/>
      <c r="AU30" s="8"/>
    </row>
    <row r="31" spans="1:47" ht="8.25" customHeight="1" x14ac:dyDescent="0.25">
      <c r="A31" s="8"/>
      <c r="K31" s="8"/>
      <c r="M31" s="8"/>
      <c r="W31" s="8"/>
      <c r="Y31" s="8"/>
      <c r="AI31" s="8"/>
      <c r="AK31" s="8"/>
      <c r="AU31" s="8"/>
    </row>
    <row r="32" spans="1:47" ht="15.75" thickBot="1" x14ac:dyDescent="0.3">
      <c r="A32" s="8"/>
      <c r="B32" s="158" t="s">
        <v>60</v>
      </c>
      <c r="C32" s="158"/>
      <c r="D32" s="159"/>
      <c r="E32" s="159"/>
      <c r="F32" s="159"/>
      <c r="G32" s="159"/>
      <c r="H32" s="159"/>
      <c r="I32" s="159"/>
      <c r="J32" s="159"/>
      <c r="K32" s="18"/>
      <c r="L32" s="12"/>
      <c r="M32" s="18"/>
      <c r="N32" s="158" t="s">
        <v>60</v>
      </c>
      <c r="O32" s="158"/>
      <c r="P32" s="159"/>
      <c r="Q32" s="159"/>
      <c r="R32" s="159"/>
      <c r="S32" s="159"/>
      <c r="T32" s="159"/>
      <c r="U32" s="159"/>
      <c r="V32" s="159"/>
      <c r="W32" s="18"/>
      <c r="X32" s="12"/>
      <c r="Y32" s="18"/>
      <c r="Z32" s="158" t="s">
        <v>60</v>
      </c>
      <c r="AA32" s="158"/>
      <c r="AB32" s="159"/>
      <c r="AC32" s="159"/>
      <c r="AD32" s="159"/>
      <c r="AE32" s="159"/>
      <c r="AF32" s="159"/>
      <c r="AG32" s="159"/>
      <c r="AH32" s="159"/>
      <c r="AI32" s="8"/>
      <c r="AK32" s="18"/>
      <c r="AL32" s="158" t="s">
        <v>60</v>
      </c>
      <c r="AM32" s="158"/>
      <c r="AN32" s="159"/>
      <c r="AO32" s="159"/>
      <c r="AP32" s="159"/>
      <c r="AQ32" s="159"/>
      <c r="AR32" s="159"/>
      <c r="AS32" s="159"/>
      <c r="AT32" s="159"/>
      <c r="AU32" s="8"/>
    </row>
    <row r="33" spans="1:47" ht="15.75" thickTop="1" x14ac:dyDescent="0.25">
      <c r="A33" s="8"/>
      <c r="B33" s="44" t="s">
        <v>103</v>
      </c>
      <c r="C33" s="45">
        <f>IF('Published Data Sheet'!$AB$4 = TRUE,'Published Data Sheet'!$B$10,'Published Data Sheet'!$L$10)</f>
        <v>0</v>
      </c>
      <c r="D33" s="10" t="s">
        <v>53</v>
      </c>
      <c r="E33" s="46">
        <f>IF('Published Data Sheet'!$AB$4 = TRUE,'Published Data Sheet'!$D$10,'Published Data Sheet'!$N$10)</f>
        <v>0</v>
      </c>
      <c r="F33" s="46"/>
      <c r="G33" s="46"/>
      <c r="H33" s="46"/>
      <c r="I33" s="46"/>
      <c r="J33" s="46"/>
      <c r="K33" s="47"/>
      <c r="L33" s="48"/>
      <c r="M33" s="47"/>
      <c r="N33" s="44" t="s">
        <v>103</v>
      </c>
      <c r="O33" s="45">
        <f>IF('Published Data Sheet'!$AB$4 = TRUE,'Published Data Sheet'!$B$10,'Published Data Sheet'!$L$10)</f>
        <v>0</v>
      </c>
      <c r="P33" s="10" t="s">
        <v>53</v>
      </c>
      <c r="Q33" s="46">
        <f>IF('Published Data Sheet'!$AB$4 = TRUE,'Published Data Sheet'!$D$10,'Published Data Sheet'!$N$10)</f>
        <v>0</v>
      </c>
      <c r="R33" s="46"/>
      <c r="S33" s="46"/>
      <c r="T33" s="46"/>
      <c r="U33" s="46"/>
      <c r="V33" s="46"/>
      <c r="W33" s="47"/>
      <c r="X33" s="48"/>
      <c r="Y33" s="47"/>
      <c r="Z33" s="44" t="s">
        <v>103</v>
      </c>
      <c r="AA33" s="45">
        <f>IF('Published Data Sheet'!$AB$4 = TRUE,'Published Data Sheet'!$B$10,'Published Data Sheet'!$L$10)</f>
        <v>0</v>
      </c>
      <c r="AB33" s="10" t="s">
        <v>53</v>
      </c>
      <c r="AC33" s="46">
        <f>IF('Published Data Sheet'!$AB$4 = TRUE,'Published Data Sheet'!$D$10,'Published Data Sheet'!$N$10)</f>
        <v>0</v>
      </c>
      <c r="AD33" s="46"/>
      <c r="AE33" s="46"/>
      <c r="AF33" s="46"/>
      <c r="AG33" s="46"/>
      <c r="AH33" s="46"/>
      <c r="AI33" s="8"/>
      <c r="AK33" s="47"/>
      <c r="AL33" s="44" t="s">
        <v>103</v>
      </c>
      <c r="AM33" s="45">
        <f>IF('Published Data Sheet'!$AB$4 = TRUE,'Published Data Sheet'!$B$10,'Published Data Sheet'!$L$10)</f>
        <v>0</v>
      </c>
      <c r="AN33" s="10" t="s">
        <v>53</v>
      </c>
      <c r="AO33" s="46">
        <f>IF('Published Data Sheet'!$AB$4 = TRUE,'Published Data Sheet'!$D$10,'Published Data Sheet'!$N$10)</f>
        <v>0</v>
      </c>
      <c r="AP33" s="46"/>
      <c r="AQ33" s="46"/>
      <c r="AR33" s="46"/>
      <c r="AS33" s="46"/>
      <c r="AT33" s="46"/>
      <c r="AU33" s="8"/>
    </row>
    <row r="34" spans="1:47" x14ac:dyDescent="0.25">
      <c r="A34" s="8"/>
      <c r="B34" s="44" t="s">
        <v>104</v>
      </c>
      <c r="C34" s="45">
        <f>IF('Published Data Sheet'!$AB$4 = TRUE,'Published Data Sheet'!$B$11,'Published Data Sheet'!$L$11)</f>
        <v>0</v>
      </c>
      <c r="D34" s="10" t="s">
        <v>53</v>
      </c>
      <c r="E34" s="46">
        <f>IF('Published Data Sheet'!$AB$4 = TRUE,'Published Data Sheet'!$D$11,'Published Data Sheet'!$N$11)</f>
        <v>0</v>
      </c>
      <c r="F34" s="46"/>
      <c r="G34" s="46"/>
      <c r="H34" s="46"/>
      <c r="I34" s="46"/>
      <c r="J34" s="46"/>
      <c r="K34" s="47"/>
      <c r="L34" s="48"/>
      <c r="M34" s="47"/>
      <c r="N34" s="44" t="s">
        <v>104</v>
      </c>
      <c r="O34" s="45">
        <f>IF('Published Data Sheet'!$AB$4 = TRUE,'Published Data Sheet'!$B$11,'Published Data Sheet'!$L$11)</f>
        <v>0</v>
      </c>
      <c r="P34" s="10" t="s">
        <v>53</v>
      </c>
      <c r="Q34" s="46">
        <f>IF('Published Data Sheet'!$AB$4 = TRUE,'Published Data Sheet'!$D$11,'Published Data Sheet'!$N$11)</f>
        <v>0</v>
      </c>
      <c r="R34" s="46"/>
      <c r="S34" s="46"/>
      <c r="T34" s="46"/>
      <c r="U34" s="46"/>
      <c r="V34" s="46"/>
      <c r="W34" s="47"/>
      <c r="X34" s="48"/>
      <c r="Y34" s="47"/>
      <c r="Z34" s="44" t="s">
        <v>104</v>
      </c>
      <c r="AA34" s="45">
        <f>IF('Published Data Sheet'!$AB$4 = TRUE,'Published Data Sheet'!$B$11,'Published Data Sheet'!$L$11)</f>
        <v>0</v>
      </c>
      <c r="AB34" s="10" t="s">
        <v>53</v>
      </c>
      <c r="AC34" s="46">
        <f>IF('Published Data Sheet'!$AB$4 = TRUE,'Published Data Sheet'!$D$11,'Published Data Sheet'!$N$11)</f>
        <v>0</v>
      </c>
      <c r="AD34" s="46"/>
      <c r="AE34" s="46"/>
      <c r="AF34" s="46"/>
      <c r="AG34" s="46"/>
      <c r="AH34" s="46"/>
      <c r="AI34" s="8"/>
      <c r="AK34" s="47"/>
      <c r="AL34" s="44" t="s">
        <v>104</v>
      </c>
      <c r="AM34" s="45">
        <f>IF('Published Data Sheet'!$AB$4 = TRUE,'Published Data Sheet'!$B$11,'Published Data Sheet'!$L$11)</f>
        <v>0</v>
      </c>
      <c r="AN34" s="10" t="s">
        <v>53</v>
      </c>
      <c r="AO34" s="46">
        <f>IF('Published Data Sheet'!$AB$4 = TRUE,'Published Data Sheet'!$D$11,'Published Data Sheet'!$N$11)</f>
        <v>0</v>
      </c>
      <c r="AP34" s="46"/>
      <c r="AQ34" s="46"/>
      <c r="AR34" s="46"/>
      <c r="AS34" s="46"/>
      <c r="AT34" s="46"/>
      <c r="AU34" s="8"/>
    </row>
    <row r="35" spans="1:47" x14ac:dyDescent="0.25">
      <c r="A35" s="8"/>
      <c r="B35" s="44" t="s">
        <v>105</v>
      </c>
      <c r="C35" s="45">
        <f>IF('Published Data Sheet'!$AB$4 = TRUE,'Published Data Sheet'!$B$12,'Published Data Sheet'!$L$12)</f>
        <v>0</v>
      </c>
      <c r="D35" s="10" t="s">
        <v>53</v>
      </c>
      <c r="E35" s="46">
        <f>IF('Published Data Sheet'!$AB$4 = TRUE,'Published Data Sheet'!$D$12,'Published Data Sheet'!$N$12)</f>
        <v>0</v>
      </c>
      <c r="F35" s="46"/>
      <c r="G35" s="46"/>
      <c r="H35" s="46"/>
      <c r="I35" s="46"/>
      <c r="J35" s="46"/>
      <c r="K35" s="47"/>
      <c r="L35" s="48"/>
      <c r="M35" s="47"/>
      <c r="N35" s="44" t="s">
        <v>105</v>
      </c>
      <c r="O35" s="45">
        <f>IF('Published Data Sheet'!$AB$4 = TRUE,'Published Data Sheet'!$B$12,'Published Data Sheet'!$L$12)</f>
        <v>0</v>
      </c>
      <c r="P35" s="10" t="s">
        <v>53</v>
      </c>
      <c r="Q35" s="46">
        <f>IF('Published Data Sheet'!$AB$4 = TRUE,'Published Data Sheet'!$D$12,'Published Data Sheet'!$N$12)</f>
        <v>0</v>
      </c>
      <c r="R35" s="46"/>
      <c r="S35" s="46"/>
      <c r="T35" s="46"/>
      <c r="U35" s="46"/>
      <c r="V35" s="46"/>
      <c r="W35" s="47"/>
      <c r="X35" s="48"/>
      <c r="Y35" s="47"/>
      <c r="Z35" s="44" t="s">
        <v>105</v>
      </c>
      <c r="AA35" s="45">
        <f>IF('Published Data Sheet'!$AB$4 = TRUE,'Published Data Sheet'!$B$12,'Published Data Sheet'!$L$12)</f>
        <v>0</v>
      </c>
      <c r="AB35" s="10" t="s">
        <v>53</v>
      </c>
      <c r="AC35" s="46">
        <f>IF('Published Data Sheet'!$AB$4 = TRUE,'Published Data Sheet'!$D$12,'Published Data Sheet'!$N$12)</f>
        <v>0</v>
      </c>
      <c r="AD35" s="46"/>
      <c r="AE35" s="46"/>
      <c r="AF35" s="46"/>
      <c r="AG35" s="46"/>
      <c r="AH35" s="46"/>
      <c r="AI35" s="8"/>
      <c r="AK35" s="47"/>
      <c r="AL35" s="44" t="s">
        <v>105</v>
      </c>
      <c r="AM35" s="45">
        <f>IF('Published Data Sheet'!$AB$4 = TRUE,'Published Data Sheet'!$B$12,'Published Data Sheet'!$L$12)</f>
        <v>0</v>
      </c>
      <c r="AN35" s="10" t="s">
        <v>53</v>
      </c>
      <c r="AO35" s="46">
        <f>IF('Published Data Sheet'!$AB$4 = TRUE,'Published Data Sheet'!$D$12,'Published Data Sheet'!$N$12)</f>
        <v>0</v>
      </c>
      <c r="AP35" s="46"/>
      <c r="AQ35" s="46"/>
      <c r="AR35" s="46"/>
      <c r="AS35" s="46"/>
      <c r="AT35" s="46"/>
      <c r="AU35" s="8"/>
    </row>
    <row r="36" spans="1:47" ht="8.25" customHeight="1" x14ac:dyDescent="0.25">
      <c r="A36" s="8"/>
      <c r="B36" s="13"/>
      <c r="C36" s="46"/>
      <c r="E36" s="46"/>
      <c r="F36" s="46"/>
      <c r="G36" s="46"/>
      <c r="H36" s="46"/>
      <c r="I36" s="46"/>
      <c r="J36" s="46"/>
      <c r="K36" s="47"/>
      <c r="L36" s="48"/>
      <c r="M36" s="47"/>
      <c r="N36" s="13"/>
      <c r="O36" s="46"/>
      <c r="Q36" s="46"/>
      <c r="R36" s="46"/>
      <c r="S36" s="46"/>
      <c r="T36" s="46"/>
      <c r="U36" s="46"/>
      <c r="V36" s="46"/>
      <c r="W36" s="47"/>
      <c r="X36" s="48"/>
      <c r="Y36" s="47"/>
      <c r="Z36" s="13"/>
      <c r="AA36" s="46"/>
      <c r="AC36" s="46"/>
      <c r="AD36" s="46"/>
      <c r="AE36" s="46"/>
      <c r="AF36" s="46"/>
      <c r="AG36" s="46"/>
      <c r="AH36" s="46"/>
      <c r="AI36" s="8"/>
      <c r="AK36" s="47"/>
      <c r="AL36" s="13"/>
      <c r="AM36" s="46"/>
      <c r="AO36" s="46"/>
      <c r="AP36" s="46"/>
      <c r="AQ36" s="46"/>
      <c r="AR36" s="46"/>
      <c r="AS36" s="46"/>
      <c r="AT36" s="46"/>
      <c r="AU36" s="8"/>
    </row>
    <row r="37" spans="1:47" ht="15" customHeight="1" x14ac:dyDescent="0.25">
      <c r="A37" s="8"/>
      <c r="B37" s="44" t="s">
        <v>77</v>
      </c>
      <c r="C37" s="49">
        <f>'Published Data Sheet'!$J$21</f>
        <v>0</v>
      </c>
      <c r="E37" s="46"/>
      <c r="F37" s="46"/>
      <c r="G37" s="46"/>
      <c r="H37" s="46"/>
      <c r="I37" s="46"/>
      <c r="J37" s="46"/>
      <c r="K37" s="47"/>
      <c r="L37" s="48"/>
      <c r="M37" s="47"/>
      <c r="N37" s="44" t="s">
        <v>77</v>
      </c>
      <c r="O37" s="49">
        <f>'Published Data Sheet'!$J$21</f>
        <v>0</v>
      </c>
      <c r="Q37" s="46"/>
      <c r="R37" s="46"/>
      <c r="S37" s="46"/>
      <c r="T37" s="46"/>
      <c r="U37" s="46"/>
      <c r="V37" s="46"/>
      <c r="W37" s="47"/>
      <c r="X37" s="48"/>
      <c r="Y37" s="47"/>
      <c r="Z37" s="44" t="s">
        <v>77</v>
      </c>
      <c r="AA37" s="49">
        <f>'Published Data Sheet'!$J$21</f>
        <v>0</v>
      </c>
      <c r="AC37" s="46"/>
      <c r="AD37" s="46"/>
      <c r="AE37" s="46"/>
      <c r="AF37" s="46"/>
      <c r="AG37" s="46"/>
      <c r="AH37" s="46"/>
      <c r="AI37" s="8"/>
      <c r="AK37" s="47"/>
      <c r="AL37" s="44" t="s">
        <v>77</v>
      </c>
      <c r="AM37" s="49">
        <f>'Published Data Sheet'!$J$21</f>
        <v>0</v>
      </c>
      <c r="AO37" s="46"/>
      <c r="AP37" s="46"/>
      <c r="AQ37" s="46"/>
      <c r="AR37" s="46"/>
      <c r="AS37" s="46"/>
      <c r="AT37" s="46"/>
      <c r="AU37" s="8"/>
    </row>
    <row r="38" spans="1:47" x14ac:dyDescent="0.25">
      <c r="A38" s="8"/>
      <c r="B38" s="44" t="s">
        <v>76</v>
      </c>
      <c r="C38" s="64"/>
      <c r="D38" s="10" t="str">
        <f>IF(AND(C38&lt;=C37+50,C38&gt;=C37-50),"Pass","Fail")</f>
        <v>Pass</v>
      </c>
      <c r="E38" s="10" t="str">
        <f>IF(AND(C38&lt;=C37+50,C38&gt;=C37-50),"Overburden Pressure is within Tolerance","Overburden Pressure is Outside Tolerance")</f>
        <v>Overburden Pressure is within Tolerance</v>
      </c>
      <c r="F38" s="46"/>
      <c r="G38" s="46"/>
      <c r="H38" s="46"/>
      <c r="I38" s="46"/>
      <c r="J38" s="46"/>
      <c r="K38" s="47"/>
      <c r="L38" s="48"/>
      <c r="M38" s="47"/>
      <c r="N38" s="44" t="s">
        <v>76</v>
      </c>
      <c r="O38" s="64"/>
      <c r="P38" s="10" t="str">
        <f>IF(AND(O38&lt;=O37+50,O38&gt;=O37-50),"Pass","Fail")</f>
        <v>Pass</v>
      </c>
      <c r="Q38" s="10" t="str">
        <f>IF(AND(O38&lt;=O37+50,O38&gt;=O37-50),"Overburden Pressure is within Tolerance","Overburden Pressure is Outside Tolerance")</f>
        <v>Overburden Pressure is within Tolerance</v>
      </c>
      <c r="R38" s="46"/>
      <c r="S38" s="46"/>
      <c r="T38" s="46"/>
      <c r="U38" s="46"/>
      <c r="V38" s="46"/>
      <c r="W38" s="47"/>
      <c r="X38" s="48"/>
      <c r="Y38" s="47"/>
      <c r="Z38" s="44" t="s">
        <v>76</v>
      </c>
      <c r="AA38" s="64"/>
      <c r="AB38" s="10" t="str">
        <f>IF(AND(AA38&lt;=AA37+50,AA38&gt;=AA37-50),"Pass","Fail")</f>
        <v>Pass</v>
      </c>
      <c r="AC38" s="10" t="str">
        <f>IF(AND(AA38&lt;=AA37+50,AA38&gt;=AA37-50),"Overburden Pressure is within Tolerance","Overburden Pressure is Outside Tolerance")</f>
        <v>Overburden Pressure is within Tolerance</v>
      </c>
      <c r="AD38" s="46"/>
      <c r="AE38" s="46"/>
      <c r="AF38" s="46"/>
      <c r="AG38" s="46"/>
      <c r="AH38" s="46"/>
      <c r="AI38" s="8"/>
      <c r="AK38" s="47"/>
      <c r="AL38" s="44" t="s">
        <v>76</v>
      </c>
      <c r="AM38" s="64"/>
      <c r="AN38" s="10" t="str">
        <f>IF(AND(AM38&lt;=AM37+50,AM38&gt;=AM37-50),"Pass","Fail")</f>
        <v>Pass</v>
      </c>
      <c r="AO38" s="10" t="str">
        <f>IF(AND(AM38&lt;=AM37+50,AM38&gt;=AM37-50),"Overburden Pressure is within Tolerance","Overburden Pressure is Outside Tolerance")</f>
        <v>Overburden Pressure is within Tolerance</v>
      </c>
      <c r="AP38" s="46"/>
      <c r="AQ38" s="46"/>
      <c r="AR38" s="46"/>
      <c r="AS38" s="46"/>
      <c r="AT38" s="46"/>
      <c r="AU38" s="8"/>
    </row>
    <row r="39" spans="1:47" x14ac:dyDescent="0.25">
      <c r="A39" s="8"/>
      <c r="B39" s="44" t="s">
        <v>78</v>
      </c>
      <c r="C39" s="45">
        <v>0</v>
      </c>
      <c r="F39" s="46"/>
      <c r="G39" s="46"/>
      <c r="H39" s="46"/>
      <c r="I39" s="46"/>
      <c r="J39" s="46"/>
      <c r="K39" s="47"/>
      <c r="L39" s="48"/>
      <c r="M39" s="47"/>
      <c r="N39" s="44" t="s">
        <v>78</v>
      </c>
      <c r="O39" s="45">
        <v>0</v>
      </c>
      <c r="R39" s="46"/>
      <c r="S39" s="46"/>
      <c r="T39" s="46"/>
      <c r="U39" s="46"/>
      <c r="V39" s="46"/>
      <c r="W39" s="47"/>
      <c r="X39" s="48"/>
      <c r="Y39" s="47"/>
      <c r="Z39" s="44" t="s">
        <v>78</v>
      </c>
      <c r="AA39" s="45">
        <v>0</v>
      </c>
      <c r="AD39" s="46"/>
      <c r="AE39" s="46"/>
      <c r="AF39" s="46"/>
      <c r="AG39" s="46"/>
      <c r="AH39" s="46"/>
      <c r="AI39" s="8"/>
      <c r="AK39" s="47"/>
      <c r="AL39" s="44" t="s">
        <v>78</v>
      </c>
      <c r="AM39" s="45">
        <v>0</v>
      </c>
      <c r="AP39" s="46"/>
      <c r="AQ39" s="46"/>
      <c r="AR39" s="46"/>
      <c r="AS39" s="46"/>
      <c r="AT39" s="46"/>
      <c r="AU39" s="8"/>
    </row>
    <row r="40" spans="1:47" x14ac:dyDescent="0.25">
      <c r="A40" s="8"/>
      <c r="B40" s="44" t="s">
        <v>74</v>
      </c>
      <c r="C40" s="64"/>
      <c r="D40" s="10" t="str">
        <f>IF(AND(C40&lt;=C39+50,C40&gt;=C39-50),"Pass","Fail")</f>
        <v>Pass</v>
      </c>
      <c r="E40" s="10" t="str">
        <f>IF(AND(C40&lt;=C39+50,C40&gt;=C39-50),"Pore Pressure is within Tolerance","Pore Pressure is Outside Tolerance")</f>
        <v>Pore Pressure is within Tolerance</v>
      </c>
      <c r="F40" s="46"/>
      <c r="G40" s="46"/>
      <c r="H40" s="46"/>
      <c r="I40" s="46"/>
      <c r="J40" s="46"/>
      <c r="K40" s="47"/>
      <c r="L40" s="48"/>
      <c r="M40" s="47"/>
      <c r="N40" s="44" t="s">
        <v>74</v>
      </c>
      <c r="O40" s="64"/>
      <c r="P40" s="10" t="str">
        <f>IF(AND(O40&lt;=O39+50,O40&gt;=O39-50),"Pass","Fail")</f>
        <v>Pass</v>
      </c>
      <c r="Q40" s="10" t="str">
        <f>IF(AND(O40&lt;=O39+50,O40&gt;=O39-50),"Pore Pressure is within Tolerance","Pore Pressure is Outside Tolerance")</f>
        <v>Pore Pressure is within Tolerance</v>
      </c>
      <c r="R40" s="46"/>
      <c r="S40" s="46"/>
      <c r="T40" s="46"/>
      <c r="U40" s="46"/>
      <c r="V40" s="46"/>
      <c r="W40" s="47"/>
      <c r="X40" s="48"/>
      <c r="Y40" s="47"/>
      <c r="Z40" s="44" t="s">
        <v>74</v>
      </c>
      <c r="AA40" s="64"/>
      <c r="AB40" s="10" t="str">
        <f>IF(AND(AA40&lt;=AA39+50,AA40&gt;=AA39-50),"Pass","Fail")</f>
        <v>Pass</v>
      </c>
      <c r="AC40" s="10" t="str">
        <f>IF(AND(AA40&lt;=AA39+50,AA40&gt;=AA39-50),"Pore Pressure is within Tolerance","Pore Pressure is Outside Tolerance")</f>
        <v>Pore Pressure is within Tolerance</v>
      </c>
      <c r="AD40" s="46"/>
      <c r="AE40" s="46"/>
      <c r="AF40" s="46"/>
      <c r="AG40" s="46"/>
      <c r="AH40" s="46"/>
      <c r="AI40" s="8"/>
      <c r="AK40" s="47"/>
      <c r="AL40" s="44" t="s">
        <v>74</v>
      </c>
      <c r="AM40" s="64"/>
      <c r="AN40" s="10" t="str">
        <f>IF(AND(AM40&lt;=AM39+50,AM40&gt;=AM39-50),"Pass","Fail")</f>
        <v>Pass</v>
      </c>
      <c r="AO40" s="10" t="str">
        <f>IF(AND(AM40&lt;=AM39+50,AM40&gt;=AM39-50),"Pore Pressure is within Tolerance","Pore Pressure is Outside Tolerance")</f>
        <v>Pore Pressure is within Tolerance</v>
      </c>
      <c r="AP40" s="46"/>
      <c r="AQ40" s="46"/>
      <c r="AR40" s="46"/>
      <c r="AS40" s="46"/>
      <c r="AT40" s="46"/>
      <c r="AU40" s="8"/>
    </row>
    <row r="41" spans="1:47" ht="8.25" customHeight="1" x14ac:dyDescent="0.25">
      <c r="A41" s="8"/>
      <c r="B41" s="50"/>
      <c r="C41" s="46"/>
      <c r="D41" s="46"/>
      <c r="E41" s="46"/>
      <c r="F41" s="46"/>
      <c r="G41" s="46"/>
      <c r="H41" s="46"/>
      <c r="I41" s="46"/>
      <c r="J41" s="46"/>
      <c r="K41" s="47"/>
      <c r="L41" s="48"/>
      <c r="M41" s="47"/>
      <c r="N41" s="50"/>
      <c r="O41" s="46"/>
      <c r="P41" s="46"/>
      <c r="Q41" s="46"/>
      <c r="R41" s="46"/>
      <c r="S41" s="46"/>
      <c r="T41" s="46"/>
      <c r="U41" s="46"/>
      <c r="V41" s="46"/>
      <c r="W41" s="47"/>
      <c r="X41" s="48"/>
      <c r="Y41" s="47"/>
      <c r="Z41" s="50"/>
      <c r="AA41" s="46"/>
      <c r="AB41" s="46"/>
      <c r="AC41" s="46"/>
      <c r="AD41" s="46"/>
      <c r="AE41" s="46"/>
      <c r="AF41" s="46"/>
      <c r="AG41" s="46"/>
      <c r="AH41" s="46"/>
      <c r="AI41" s="8"/>
      <c r="AK41" s="47"/>
      <c r="AL41" s="50"/>
      <c r="AM41" s="46"/>
      <c r="AN41" s="46"/>
      <c r="AO41" s="46"/>
      <c r="AP41" s="46"/>
      <c r="AQ41" s="46"/>
      <c r="AR41" s="46"/>
      <c r="AS41" s="46"/>
      <c r="AT41" s="46"/>
      <c r="AU41" s="8"/>
    </row>
    <row r="42" spans="1:47" ht="15.75" thickBot="1" x14ac:dyDescent="0.3">
      <c r="A42" s="8"/>
      <c r="B42" s="160" t="s">
        <v>62</v>
      </c>
      <c r="C42" s="160"/>
      <c r="D42" s="160"/>
      <c r="E42" s="160"/>
      <c r="F42" s="160"/>
      <c r="G42" s="160"/>
      <c r="H42" s="160"/>
      <c r="I42" s="160"/>
      <c r="J42" s="160"/>
      <c r="K42" s="51"/>
      <c r="L42" s="52"/>
      <c r="M42" s="51"/>
      <c r="N42" s="160" t="s">
        <v>62</v>
      </c>
      <c r="O42" s="160"/>
      <c r="P42" s="160"/>
      <c r="Q42" s="160"/>
      <c r="R42" s="160"/>
      <c r="S42" s="160"/>
      <c r="T42" s="160"/>
      <c r="U42" s="160"/>
      <c r="V42" s="160"/>
      <c r="W42" s="51"/>
      <c r="X42" s="52"/>
      <c r="Y42" s="51"/>
      <c r="Z42" s="160" t="s">
        <v>62</v>
      </c>
      <c r="AA42" s="160"/>
      <c r="AB42" s="160"/>
      <c r="AC42" s="160"/>
      <c r="AD42" s="160"/>
      <c r="AE42" s="160"/>
      <c r="AF42" s="160"/>
      <c r="AG42" s="160"/>
      <c r="AH42" s="160"/>
      <c r="AI42" s="8"/>
      <c r="AK42" s="51"/>
      <c r="AL42" s="160" t="s">
        <v>62</v>
      </c>
      <c r="AM42" s="160"/>
      <c r="AN42" s="160"/>
      <c r="AO42" s="160"/>
      <c r="AP42" s="160"/>
      <c r="AQ42" s="160"/>
      <c r="AR42" s="160"/>
      <c r="AS42" s="160"/>
      <c r="AT42" s="160"/>
      <c r="AU42" s="8"/>
    </row>
    <row r="43" spans="1:47" ht="15.75" thickTop="1" x14ac:dyDescent="0.25">
      <c r="A43" s="8"/>
      <c r="B43" s="53" t="s">
        <v>6</v>
      </c>
      <c r="C43" s="5"/>
      <c r="K43" s="8"/>
      <c r="M43" s="8"/>
      <c r="N43" s="53" t="s">
        <v>6</v>
      </c>
      <c r="O43" s="5"/>
      <c r="W43" s="8"/>
      <c r="Y43" s="8"/>
      <c r="Z43" s="53" t="s">
        <v>6</v>
      </c>
      <c r="AA43" s="5"/>
      <c r="AI43" s="8"/>
      <c r="AK43" s="8"/>
      <c r="AL43" s="53" t="s">
        <v>6</v>
      </c>
      <c r="AM43" s="5"/>
      <c r="AU43" s="8"/>
    </row>
    <row r="44" spans="1:47" x14ac:dyDescent="0.25">
      <c r="A44" s="8"/>
      <c r="B44" s="44" t="s">
        <v>57</v>
      </c>
      <c r="C44" s="29">
        <f>J14-C43</f>
        <v>0</v>
      </c>
      <c r="D44" s="54" t="str">
        <f>IF(C44&gt;=3,"Pass", "Fail")</f>
        <v>Fail</v>
      </c>
      <c r="E44" s="55" t="str">
        <f>IF(C44&gt;=3,"Satisfies 3 Inch Minimum Undamaged Core", "Fails 3 Inch Minimum Undamaged Core")</f>
        <v>Fails 3 Inch Minimum Undamaged Core</v>
      </c>
      <c r="F44" s="55"/>
      <c r="G44" s="55"/>
      <c r="H44" s="55"/>
      <c r="I44" s="55"/>
      <c r="J44" s="56"/>
      <c r="K44" s="57"/>
      <c r="L44" s="12"/>
      <c r="M44" s="58"/>
      <c r="N44" s="44" t="s">
        <v>57</v>
      </c>
      <c r="O44" s="29">
        <f>V14-O43</f>
        <v>0</v>
      </c>
      <c r="P44" s="54" t="str">
        <f>IF(O44&gt;=3,"Pass", "Fail")</f>
        <v>Fail</v>
      </c>
      <c r="Q44" s="55" t="str">
        <f>IF(O44&gt;=3,"Satisfies 3 Inch Minimum Undamaged Core", "Fails 3 Inch Minimum Undamaged Core")</f>
        <v>Fails 3 Inch Minimum Undamaged Core</v>
      </c>
      <c r="R44" s="55"/>
      <c r="S44" s="55"/>
      <c r="T44" s="55"/>
      <c r="U44" s="55"/>
      <c r="V44" s="56"/>
      <c r="W44" s="57"/>
      <c r="X44" s="12"/>
      <c r="Y44" s="58"/>
      <c r="Z44" s="44" t="s">
        <v>57</v>
      </c>
      <c r="AA44" s="29">
        <f>AH14-AA43</f>
        <v>0</v>
      </c>
      <c r="AB44" s="54" t="str">
        <f>IF(AA44&gt;=3,"Pass", "Fail")</f>
        <v>Fail</v>
      </c>
      <c r="AC44" s="55" t="str">
        <f>IF(AA44&gt;=3,"Satisfies 3 Inch Minimum Undamaged Core", "Fails 3 Inch Minimum Undamaged Core")</f>
        <v>Fails 3 Inch Minimum Undamaged Core</v>
      </c>
      <c r="AD44" s="55"/>
      <c r="AE44" s="55"/>
      <c r="AF44" s="55"/>
      <c r="AG44" s="55"/>
      <c r="AH44" s="56"/>
      <c r="AI44" s="8"/>
      <c r="AK44" s="58"/>
      <c r="AL44" s="44" t="s">
        <v>57</v>
      </c>
      <c r="AM44" s="29">
        <f>AT14-AM43</f>
        <v>0</v>
      </c>
      <c r="AN44" s="54" t="str">
        <f>IF(AM44&gt;=3,"Pass", "Fail")</f>
        <v>Fail</v>
      </c>
      <c r="AO44" s="55" t="str">
        <f>IF(AM44&gt;=3,"Satisfies 3 Inch Minimum Undamaged Core", "Fails 3 Inch Minimum Undamaged Core")</f>
        <v>Fails 3 Inch Minimum Undamaged Core</v>
      </c>
      <c r="AP44" s="55"/>
      <c r="AQ44" s="55"/>
      <c r="AR44" s="55"/>
      <c r="AS44" s="55"/>
      <c r="AT44" s="56"/>
      <c r="AU44" s="8"/>
    </row>
    <row r="45" spans="1:47" x14ac:dyDescent="0.25">
      <c r="A45" s="8"/>
      <c r="B45" s="44" t="s">
        <v>7</v>
      </c>
      <c r="C45" s="29">
        <f>SUM(C33,C34,C43)</f>
        <v>0</v>
      </c>
      <c r="E45" s="19"/>
      <c r="K45" s="8"/>
      <c r="M45" s="8"/>
      <c r="N45" s="44" t="s">
        <v>7</v>
      </c>
      <c r="O45" s="29">
        <f>SUM(O33,O34,O43)</f>
        <v>0</v>
      </c>
      <c r="Q45" s="19"/>
      <c r="W45" s="8"/>
      <c r="Y45" s="8"/>
      <c r="Z45" s="44" t="s">
        <v>7</v>
      </c>
      <c r="AA45" s="29">
        <f>SUM(AA33,AA34,AA43)</f>
        <v>0</v>
      </c>
      <c r="AC45" s="19"/>
      <c r="AI45" s="8"/>
      <c r="AK45" s="8"/>
      <c r="AL45" s="44" t="s">
        <v>7</v>
      </c>
      <c r="AM45" s="29">
        <f>SUM(AM33,AM34,AM43)</f>
        <v>0</v>
      </c>
      <c r="AO45" s="19"/>
      <c r="AU45" s="8"/>
    </row>
    <row r="46" spans="1:47" x14ac:dyDescent="0.25">
      <c r="A46" s="8"/>
      <c r="B46" s="44" t="s">
        <v>111</v>
      </c>
      <c r="C46" s="65"/>
      <c r="D46" s="54" t="str">
        <f>IF(C46&lt;0.75, "Fail", "Pass")</f>
        <v>Fail</v>
      </c>
      <c r="E46" s="55" t="str">
        <f>IF(C46&lt;0.75, "Perforation Deviated too Far From Central Axis", " Perforation is Within Target Boundry")</f>
        <v>Perforation Deviated too Far From Central Axis</v>
      </c>
      <c r="F46" s="16"/>
      <c r="G46" s="16"/>
      <c r="H46" s="16"/>
      <c r="I46" s="16"/>
      <c r="J46" s="16"/>
      <c r="K46" s="8"/>
      <c r="M46" s="8"/>
      <c r="N46" s="44" t="s">
        <v>111</v>
      </c>
      <c r="O46" s="65"/>
      <c r="P46" s="54" t="str">
        <f>IF(O46&lt;0.75, "Fail", "Pass")</f>
        <v>Fail</v>
      </c>
      <c r="Q46" s="55" t="str">
        <f>IF(O46&lt;0.75, "Perforation Deviated too Far From Central Axis", " Perforation is Within Target Boundry")</f>
        <v>Perforation Deviated too Far From Central Axis</v>
      </c>
      <c r="R46" s="16"/>
      <c r="S46" s="16"/>
      <c r="T46" s="16"/>
      <c r="U46" s="16"/>
      <c r="V46" s="16"/>
      <c r="W46" s="8"/>
      <c r="Y46" s="8"/>
      <c r="Z46" s="44" t="s">
        <v>111</v>
      </c>
      <c r="AA46" s="65"/>
      <c r="AB46" s="54" t="str">
        <f>IF(AA46&lt;0.75, "Fail", "Pass")</f>
        <v>Fail</v>
      </c>
      <c r="AC46" s="55" t="str">
        <f>IF(AA46&lt;0.75, "Perforation Deviated too Far From Central Axis", " Perforation is Within Target Boundry")</f>
        <v>Perforation Deviated too Far From Central Axis</v>
      </c>
      <c r="AD46" s="16"/>
      <c r="AE46" s="16"/>
      <c r="AF46" s="16"/>
      <c r="AG46" s="16"/>
      <c r="AH46" s="16"/>
      <c r="AI46" s="8"/>
      <c r="AK46" s="8"/>
      <c r="AL46" s="44" t="s">
        <v>111</v>
      </c>
      <c r="AM46" s="65"/>
      <c r="AN46" s="54" t="str">
        <f>IF(AM46&lt;0.75, "Fail", "Pass")</f>
        <v>Fail</v>
      </c>
      <c r="AO46" s="55" t="str">
        <f>IF(AM46&lt;0.75, "Perforation Deviated too Far From Central Axis", " Perforation is Within Target Boundry")</f>
        <v>Perforation Deviated too Far From Central Axis</v>
      </c>
      <c r="AP46" s="16"/>
      <c r="AQ46" s="16"/>
      <c r="AR46" s="16"/>
      <c r="AS46" s="16"/>
      <c r="AT46" s="16"/>
      <c r="AU46" s="8"/>
    </row>
    <row r="47" spans="1:47" ht="8.25" customHeight="1" x14ac:dyDescent="0.25">
      <c r="A47" s="8"/>
      <c r="C47" s="59"/>
      <c r="K47" s="8"/>
      <c r="M47" s="8"/>
      <c r="O47" s="59"/>
      <c r="W47" s="8"/>
      <c r="Y47" s="8"/>
      <c r="AA47" s="59"/>
      <c r="AI47" s="8"/>
      <c r="AK47" s="8"/>
      <c r="AM47" s="59"/>
      <c r="AU47" s="8"/>
    </row>
    <row r="48" spans="1:47" x14ac:dyDescent="0.25">
      <c r="A48" s="8"/>
      <c r="B48" s="45" t="s">
        <v>65</v>
      </c>
      <c r="C48" s="6"/>
      <c r="D48" s="46"/>
      <c r="E48" s="46"/>
      <c r="K48" s="8"/>
      <c r="M48" s="8"/>
      <c r="N48" s="45" t="s">
        <v>65</v>
      </c>
      <c r="O48" s="6"/>
      <c r="P48" s="46"/>
      <c r="Q48" s="46"/>
      <c r="W48" s="8"/>
      <c r="Y48" s="8"/>
      <c r="Z48" s="45" t="s">
        <v>65</v>
      </c>
      <c r="AA48" s="6"/>
      <c r="AB48" s="46"/>
      <c r="AC48" s="46"/>
      <c r="AI48" s="8"/>
      <c r="AK48" s="8"/>
      <c r="AL48" s="45" t="s">
        <v>65</v>
      </c>
      <c r="AM48" s="6"/>
      <c r="AN48" s="46"/>
      <c r="AO48" s="46"/>
      <c r="AU48" s="8"/>
    </row>
    <row r="49" spans="1:47" x14ac:dyDescent="0.25">
      <c r="A49" s="8"/>
      <c r="B49" s="45" t="s">
        <v>66</v>
      </c>
      <c r="C49" s="6"/>
      <c r="D49" s="46"/>
      <c r="E49" s="46"/>
      <c r="K49" s="8"/>
      <c r="M49" s="8"/>
      <c r="N49" s="45" t="s">
        <v>66</v>
      </c>
      <c r="O49" s="6"/>
      <c r="P49" s="46"/>
      <c r="Q49" s="46"/>
      <c r="W49" s="8"/>
      <c r="Y49" s="8"/>
      <c r="Z49" s="45" t="s">
        <v>66</v>
      </c>
      <c r="AA49" s="6"/>
      <c r="AB49" s="46"/>
      <c r="AC49" s="46"/>
      <c r="AI49" s="8"/>
      <c r="AK49" s="8"/>
      <c r="AL49" s="45" t="s">
        <v>66</v>
      </c>
      <c r="AM49" s="6"/>
      <c r="AN49" s="46"/>
      <c r="AO49" s="46"/>
      <c r="AU49" s="8"/>
    </row>
    <row r="50" spans="1:47" x14ac:dyDescent="0.25">
      <c r="A50" s="8"/>
      <c r="B50" s="45" t="s">
        <v>67</v>
      </c>
      <c r="C50" s="60" t="e">
        <f>AVERAGE(C48:C49)</f>
        <v>#DIV/0!</v>
      </c>
      <c r="D50" s="46"/>
      <c r="E50" s="46"/>
      <c r="K50" s="8"/>
      <c r="M50" s="8"/>
      <c r="N50" s="45" t="s">
        <v>67</v>
      </c>
      <c r="O50" s="60" t="e">
        <f>AVERAGE(O48:O49)</f>
        <v>#DIV/0!</v>
      </c>
      <c r="P50" s="46"/>
      <c r="Q50" s="46"/>
      <c r="W50" s="8"/>
      <c r="Y50" s="8"/>
      <c r="Z50" s="45" t="s">
        <v>67</v>
      </c>
      <c r="AA50" s="60" t="e">
        <f>AVERAGE(AA48:AA49)</f>
        <v>#DIV/0!</v>
      </c>
      <c r="AB50" s="46"/>
      <c r="AC50" s="46"/>
      <c r="AI50" s="8"/>
      <c r="AK50" s="8"/>
      <c r="AL50" s="45" t="s">
        <v>67</v>
      </c>
      <c r="AM50" s="60" t="e">
        <f>AVERAGE(AM48:AM49)</f>
        <v>#DIV/0!</v>
      </c>
      <c r="AN50" s="46"/>
      <c r="AO50" s="46"/>
      <c r="AU50" s="8"/>
    </row>
    <row r="51" spans="1:47" ht="8.25" customHeight="1" x14ac:dyDescent="0.25">
      <c r="A51" s="8"/>
      <c r="B51" s="46"/>
      <c r="C51" s="61"/>
      <c r="D51" s="46"/>
      <c r="E51" s="46"/>
      <c r="K51" s="8"/>
      <c r="M51" s="8"/>
      <c r="N51" s="46"/>
      <c r="O51" s="61"/>
      <c r="P51" s="46"/>
      <c r="Q51" s="46"/>
      <c r="W51" s="8"/>
      <c r="Y51" s="8"/>
      <c r="Z51" s="46"/>
      <c r="AA51" s="61"/>
      <c r="AB51" s="46"/>
      <c r="AC51" s="46"/>
      <c r="AI51" s="8"/>
      <c r="AK51" s="8"/>
      <c r="AL51" s="46"/>
      <c r="AM51" s="61"/>
      <c r="AN51" s="46"/>
      <c r="AO51" s="46"/>
      <c r="AU51" s="8"/>
    </row>
    <row r="52" spans="1:47" x14ac:dyDescent="0.25">
      <c r="A52" s="8"/>
      <c r="B52" s="170" t="e">
        <f>IF(AND(D29="Pass",D30="Pass",D44="Pass",D46="Pass", D38="Pass", D40="Pass"),"Test Shot is Valid for Reporting","Test Shot did not Meet all Requirements for Reporting")</f>
        <v>#DIV/0!</v>
      </c>
      <c r="C52" s="170"/>
      <c r="D52" s="170"/>
      <c r="E52" s="170"/>
      <c r="F52" s="170"/>
      <c r="G52" s="170"/>
      <c r="H52" s="170"/>
      <c r="I52" s="170"/>
      <c r="J52" s="170"/>
      <c r="K52" s="8"/>
      <c r="M52" s="8"/>
      <c r="N52" s="170" t="e">
        <f>IF(AND(P29="Pass",P30="Pass",P44="Pass",P46="Pass", P38="Pass", P40="Pass"),"Test Shot is Valid for Reporting","Test Shot did not Meet all Requirements for Reporting")</f>
        <v>#DIV/0!</v>
      </c>
      <c r="O52" s="170"/>
      <c r="P52" s="170"/>
      <c r="Q52" s="170"/>
      <c r="R52" s="170"/>
      <c r="S52" s="170"/>
      <c r="T52" s="170"/>
      <c r="U52" s="170"/>
      <c r="V52" s="170"/>
      <c r="W52" s="8"/>
      <c r="Y52" s="8"/>
      <c r="Z52" s="170" t="e">
        <f>IF(AND(AB29="Pass",AB30="Pass",AB44="Pass",AB46="Pass", AB38="Pass", AB40="Pass"),"Test Shot is Valid for Reporting","Test Shot did not Meet all Requirements for Reporting")</f>
        <v>#DIV/0!</v>
      </c>
      <c r="AA52" s="170"/>
      <c r="AB52" s="170"/>
      <c r="AC52" s="170"/>
      <c r="AD52" s="170"/>
      <c r="AE52" s="170"/>
      <c r="AF52" s="170"/>
      <c r="AG52" s="170"/>
      <c r="AH52" s="170"/>
      <c r="AI52" s="8"/>
      <c r="AK52" s="8"/>
      <c r="AL52" s="170" t="e">
        <f>IF(AND(AN29="Pass",AN30="Pass",AN44="Pass",AN46="Pass", AN38="Pass", AN40="Pass"),"Test Shot is Valid for Reporting","Test Shot did not Meet all Requirements for Reporting")</f>
        <v>#DIV/0!</v>
      </c>
      <c r="AM52" s="170"/>
      <c r="AN52" s="170"/>
      <c r="AO52" s="170"/>
      <c r="AP52" s="170"/>
      <c r="AQ52" s="170"/>
      <c r="AR52" s="170"/>
      <c r="AS52" s="170"/>
      <c r="AT52" s="170"/>
      <c r="AU52" s="8"/>
    </row>
    <row r="53" spans="1:47" ht="9" customHeight="1" x14ac:dyDescent="0.25">
      <c r="A53" s="8"/>
      <c r="B53" s="46"/>
      <c r="C53" s="62"/>
      <c r="D53" s="46"/>
      <c r="E53" s="46"/>
      <c r="K53" s="8"/>
      <c r="M53" s="8"/>
      <c r="N53" s="46"/>
      <c r="O53" s="62"/>
      <c r="P53" s="46"/>
      <c r="Q53" s="46"/>
      <c r="W53" s="8"/>
      <c r="Y53" s="8"/>
      <c r="Z53" s="46"/>
      <c r="AA53" s="62"/>
      <c r="AB53" s="46"/>
      <c r="AC53" s="46"/>
      <c r="AI53" s="8"/>
      <c r="AK53" s="8"/>
      <c r="AL53" s="46"/>
      <c r="AM53" s="62"/>
      <c r="AN53" s="46"/>
      <c r="AO53" s="46"/>
      <c r="AU53" s="8"/>
    </row>
    <row r="54" spans="1:47" ht="5.25" customHeight="1" x14ac:dyDescent="0.25">
      <c r="A54" s="8"/>
      <c r="B54" s="8"/>
      <c r="C54" s="8"/>
      <c r="D54" s="8"/>
      <c r="E54" s="8"/>
      <c r="F54" s="8"/>
      <c r="G54" s="8"/>
      <c r="H54" s="8"/>
      <c r="I54" s="8"/>
      <c r="J54" s="8"/>
      <c r="K54" s="8"/>
      <c r="M54" s="8"/>
      <c r="N54" s="8"/>
      <c r="O54" s="8"/>
      <c r="P54" s="8"/>
      <c r="Q54" s="8"/>
      <c r="R54" s="8"/>
      <c r="S54" s="8"/>
      <c r="T54" s="8"/>
      <c r="U54" s="8"/>
      <c r="V54" s="8"/>
      <c r="W54" s="8"/>
      <c r="Y54" s="8"/>
      <c r="Z54" s="8"/>
      <c r="AA54" s="8"/>
      <c r="AB54" s="8"/>
      <c r="AC54" s="8"/>
      <c r="AD54" s="8"/>
      <c r="AE54" s="8"/>
      <c r="AF54" s="8"/>
      <c r="AG54" s="8"/>
      <c r="AH54" s="8"/>
      <c r="AI54" s="8"/>
      <c r="AK54" s="8"/>
      <c r="AL54" s="8"/>
      <c r="AM54" s="8"/>
      <c r="AN54" s="8"/>
      <c r="AO54" s="8"/>
      <c r="AP54" s="8"/>
      <c r="AQ54" s="8"/>
      <c r="AR54" s="8"/>
      <c r="AS54" s="8"/>
      <c r="AT54" s="8"/>
      <c r="AU54" s="8"/>
    </row>
    <row r="58" spans="1:47" hidden="1" x14ac:dyDescent="0.25"/>
    <row r="59" spans="1:47" hidden="1" x14ac:dyDescent="0.25">
      <c r="B59" s="10" t="s">
        <v>80</v>
      </c>
    </row>
    <row r="60" spans="1:47" hidden="1" x14ac:dyDescent="0.25"/>
    <row r="61" spans="1:47" hidden="1" x14ac:dyDescent="0.25">
      <c r="B61" s="10" t="s">
        <v>82</v>
      </c>
    </row>
    <row r="62" spans="1:47" hidden="1" x14ac:dyDescent="0.25">
      <c r="B62" s="10" t="s">
        <v>81</v>
      </c>
    </row>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sheetData>
  <sheetProtection sheet="1" objects="1" scenarios="1"/>
  <mergeCells count="64">
    <mergeCell ref="AL32:AT32"/>
    <mergeCell ref="AL42:AT42"/>
    <mergeCell ref="B52:J52"/>
    <mergeCell ref="N52:V52"/>
    <mergeCell ref="Z52:AH52"/>
    <mergeCell ref="AL52:AT52"/>
    <mergeCell ref="B32:J32"/>
    <mergeCell ref="N32:V32"/>
    <mergeCell ref="Z32:AH32"/>
    <mergeCell ref="B42:J42"/>
    <mergeCell ref="N42:V42"/>
    <mergeCell ref="Z42:AH42"/>
    <mergeCell ref="AM26:AR26"/>
    <mergeCell ref="B28:J28"/>
    <mergeCell ref="N28:V28"/>
    <mergeCell ref="Z28:AH28"/>
    <mergeCell ref="AL28:AT28"/>
    <mergeCell ref="C26:H26"/>
    <mergeCell ref="O26:T26"/>
    <mergeCell ref="AA26:AF26"/>
    <mergeCell ref="AM11:AO11"/>
    <mergeCell ref="AP11:AR11"/>
    <mergeCell ref="AT11:AT12"/>
    <mergeCell ref="C25:H25"/>
    <mergeCell ref="O25:T25"/>
    <mergeCell ref="AA25:AF25"/>
    <mergeCell ref="AM25:AR25"/>
    <mergeCell ref="R11:T11"/>
    <mergeCell ref="V11:V12"/>
    <mergeCell ref="AA11:AC11"/>
    <mergeCell ref="AD11:AF11"/>
    <mergeCell ref="AH11:AH12"/>
    <mergeCell ref="C11:E11"/>
    <mergeCell ref="F11:H11"/>
    <mergeCell ref="J11:J12"/>
    <mergeCell ref="O11:Q11"/>
    <mergeCell ref="AM8:AN8"/>
    <mergeCell ref="B10:J10"/>
    <mergeCell ref="N10:V10"/>
    <mergeCell ref="Z10:AH10"/>
    <mergeCell ref="AL10:AT10"/>
    <mergeCell ref="AL2:AT2"/>
    <mergeCell ref="AM3:AT3"/>
    <mergeCell ref="AM4:AT4"/>
    <mergeCell ref="AM5:AO5"/>
    <mergeCell ref="AM7:AT7"/>
    <mergeCell ref="B2:J2"/>
    <mergeCell ref="N2:V2"/>
    <mergeCell ref="Z2:AH2"/>
    <mergeCell ref="C3:J3"/>
    <mergeCell ref="O3:V3"/>
    <mergeCell ref="AA3:AH3"/>
    <mergeCell ref="C4:J4"/>
    <mergeCell ref="O4:V4"/>
    <mergeCell ref="AA4:AH4"/>
    <mergeCell ref="C5:E5"/>
    <mergeCell ref="O5:Q5"/>
    <mergeCell ref="AA5:AC5"/>
    <mergeCell ref="C7:J7"/>
    <mergeCell ref="O7:V7"/>
    <mergeCell ref="AA7:AH7"/>
    <mergeCell ref="C8:D8"/>
    <mergeCell ref="O8:P8"/>
    <mergeCell ref="AA8:AB8"/>
  </mergeCells>
  <conditionalFormatting sqref="B52:J52">
    <cfRule type="expression" dxfId="15" priority="8">
      <formula>$B$52="Test Shot did not Meet all Requirements for Reporting"</formula>
    </cfRule>
  </conditionalFormatting>
  <conditionalFormatting sqref="C5:E5 C8:D8 C13:H14 J13:J14 J18:J19 C22:H23 C38 C40 C43 C46 C48:C49">
    <cfRule type="expression" dxfId="14" priority="7">
      <formula>ISBLANK(C5)</formula>
    </cfRule>
  </conditionalFormatting>
  <conditionalFormatting sqref="N52:V52">
    <cfRule type="expression" dxfId="13" priority="6">
      <formula>$N$52="Test Shot did not Meet all Requirements for Reporting"</formula>
    </cfRule>
  </conditionalFormatting>
  <conditionalFormatting sqref="O5:Q5 O8:P8 O13:T14 V13:V14 V18:V19 O22:T23 O38 O40 O43 O46 O48:O49">
    <cfRule type="expression" dxfId="12" priority="5">
      <formula>ISBLANK(O5)</formula>
    </cfRule>
  </conditionalFormatting>
  <conditionalFormatting sqref="Z52:AH52">
    <cfRule type="expression" dxfId="11" priority="4">
      <formula>$Z$52="Test Shot did not Meet all Requirements for Reporting"</formula>
    </cfRule>
  </conditionalFormatting>
  <conditionalFormatting sqref="AA5:AC5 AA8:AB8 AA13:AF14 AH13:AH14 AH18:AH19 AA22:AF23 AA38 AA40 AA43 AA46 AA48:AA49">
    <cfRule type="expression" dxfId="10" priority="3">
      <formula>ISBLANK(AA5)</formula>
    </cfRule>
  </conditionalFormatting>
  <conditionalFormatting sqref="AL52:AT52">
    <cfRule type="expression" dxfId="9" priority="2">
      <formula>$AL$52="Test Shot did not Meet all Requirements for Reporting"</formula>
    </cfRule>
  </conditionalFormatting>
  <conditionalFormatting sqref="AM5:AO5 AM8:AN8 AM13:AR14 AT13:AT14 AT18:AT19 AM22:AR23 AM38 AM40 AM43 AM46 AM48:AM49">
    <cfRule type="expression" dxfId="8" priority="1">
      <formula>ISBLANK(AM5)</formula>
    </cfRule>
  </conditionalFormatting>
  <dataValidations count="1">
    <dataValidation type="list" allowBlank="1" showInputMessage="1" showErrorMessage="1" sqref="C23:H23 O23:T23 AA23:AF23 AM23:AR23" xr:uid="{00000000-0002-0000-0200-000000000000}">
      <formula1>$B$60:$B$62</formula1>
    </dataValidation>
  </dataValidations>
  <pageMargins left="0.5" right="0.5" top="0.5" bottom="0.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02"/>
  <sheetViews>
    <sheetView view="pageBreakPreview" zoomScale="75" zoomScaleNormal="70" zoomScaleSheetLayoutView="75" workbookViewId="0">
      <selection activeCell="C5" sqref="C5:E5"/>
    </sheetView>
  </sheetViews>
  <sheetFormatPr defaultColWidth="9.140625" defaultRowHeight="15" x14ac:dyDescent="0.25"/>
  <cols>
    <col min="1" max="1" width="0.85546875" style="10" customWidth="1"/>
    <col min="2" max="2" width="34.5703125" style="10" customWidth="1"/>
    <col min="3" max="8" width="7.7109375" style="10" customWidth="1"/>
    <col min="9" max="9" width="2.140625" style="10" customWidth="1"/>
    <col min="10" max="10" width="8" style="10" customWidth="1"/>
    <col min="11" max="11" width="0.85546875" style="63" customWidth="1"/>
    <col min="12" max="12" width="2.5703125" style="9" customWidth="1"/>
    <col min="13" max="13" width="0.85546875" style="63" customWidth="1"/>
    <col min="14" max="14" width="34.5703125" style="10" customWidth="1"/>
    <col min="15" max="20" width="7.7109375" style="10" customWidth="1"/>
    <col min="21" max="21" width="2.140625" style="10" customWidth="1"/>
    <col min="22" max="22" width="8" style="10" customWidth="1"/>
    <col min="23" max="23" width="1" style="63" customWidth="1"/>
    <col min="24" max="24" width="2.5703125" style="9" customWidth="1"/>
    <col min="25" max="25" width="1" style="63" customWidth="1"/>
    <col min="26" max="26" width="34.5703125" style="10" customWidth="1"/>
    <col min="27" max="32" width="7.7109375" style="10" customWidth="1"/>
    <col min="33" max="33" width="2.140625" style="10" customWidth="1"/>
    <col min="34" max="34" width="8" style="10" customWidth="1"/>
    <col min="35" max="35" width="0.85546875" style="10" customWidth="1"/>
    <col min="36" max="36" width="2.5703125" style="10" customWidth="1"/>
    <col min="37" max="37" width="1.42578125" style="10" customWidth="1"/>
    <col min="38" max="38" width="34.5703125" style="10" customWidth="1"/>
    <col min="39" max="44" width="7.7109375" style="10" customWidth="1"/>
    <col min="45" max="45" width="2.140625" style="10" customWidth="1"/>
    <col min="46" max="46" width="9.140625" style="10"/>
    <col min="47" max="47" width="0.7109375" style="10" customWidth="1"/>
    <col min="48" max="16384" width="9.140625" style="10"/>
  </cols>
  <sheetData>
    <row r="1" spans="1:47" ht="5.25" customHeight="1" x14ac:dyDescent="0.25">
      <c r="A1" s="8"/>
      <c r="B1" s="8"/>
      <c r="C1" s="8"/>
      <c r="D1" s="8"/>
      <c r="E1" s="8"/>
      <c r="F1" s="8"/>
      <c r="G1" s="8"/>
      <c r="H1" s="8"/>
      <c r="I1" s="8"/>
      <c r="J1" s="8"/>
      <c r="K1" s="8"/>
      <c r="M1" s="8"/>
      <c r="N1" s="8"/>
      <c r="O1" s="8"/>
      <c r="P1" s="8"/>
      <c r="Q1" s="8"/>
      <c r="R1" s="8"/>
      <c r="S1" s="8"/>
      <c r="T1" s="8"/>
      <c r="U1" s="8"/>
      <c r="V1" s="8"/>
      <c r="W1" s="8"/>
      <c r="Y1" s="8"/>
      <c r="Z1" s="8"/>
      <c r="AA1" s="8"/>
      <c r="AB1" s="8"/>
      <c r="AC1" s="8"/>
      <c r="AD1" s="8"/>
      <c r="AE1" s="8"/>
      <c r="AF1" s="8"/>
      <c r="AG1" s="8"/>
      <c r="AH1" s="8"/>
      <c r="AI1" s="8"/>
      <c r="AK1" s="8"/>
      <c r="AL1" s="8"/>
      <c r="AM1" s="8"/>
      <c r="AN1" s="8"/>
      <c r="AO1" s="8"/>
      <c r="AP1" s="8"/>
      <c r="AQ1" s="8"/>
      <c r="AR1" s="8"/>
      <c r="AS1" s="8"/>
      <c r="AT1" s="8"/>
      <c r="AU1" s="8"/>
    </row>
    <row r="2" spans="1:47" ht="15.75" thickBot="1" x14ac:dyDescent="0.3">
      <c r="A2" s="8"/>
      <c r="B2" s="157" t="s">
        <v>94</v>
      </c>
      <c r="C2" s="157"/>
      <c r="D2" s="157"/>
      <c r="E2" s="157"/>
      <c r="F2" s="157"/>
      <c r="G2" s="157"/>
      <c r="H2" s="157"/>
      <c r="I2" s="157"/>
      <c r="J2" s="157"/>
      <c r="K2" s="11"/>
      <c r="L2" s="12"/>
      <c r="M2" s="11"/>
      <c r="N2" s="157" t="s">
        <v>93</v>
      </c>
      <c r="O2" s="157"/>
      <c r="P2" s="157"/>
      <c r="Q2" s="157"/>
      <c r="R2" s="157"/>
      <c r="S2" s="157"/>
      <c r="T2" s="157"/>
      <c r="U2" s="157"/>
      <c r="V2" s="157"/>
      <c r="W2" s="11"/>
      <c r="X2" s="12"/>
      <c r="Y2" s="11"/>
      <c r="Z2" s="157" t="s">
        <v>92</v>
      </c>
      <c r="AA2" s="157"/>
      <c r="AB2" s="157"/>
      <c r="AC2" s="157"/>
      <c r="AD2" s="157"/>
      <c r="AE2" s="157"/>
      <c r="AF2" s="157"/>
      <c r="AG2" s="157"/>
      <c r="AH2" s="157"/>
      <c r="AI2" s="8"/>
      <c r="AK2" s="11"/>
      <c r="AL2" s="157" t="s">
        <v>91</v>
      </c>
      <c r="AM2" s="157"/>
      <c r="AN2" s="157"/>
      <c r="AO2" s="157"/>
      <c r="AP2" s="157"/>
      <c r="AQ2" s="157"/>
      <c r="AR2" s="157"/>
      <c r="AS2" s="157"/>
      <c r="AT2" s="157"/>
      <c r="AU2" s="8"/>
    </row>
    <row r="3" spans="1:47" x14ac:dyDescent="0.25">
      <c r="A3" s="8"/>
      <c r="B3" s="13" t="s">
        <v>0</v>
      </c>
      <c r="C3" s="161">
        <f>'Published Data Sheet'!$B$1</f>
        <v>0</v>
      </c>
      <c r="D3" s="161"/>
      <c r="E3" s="161"/>
      <c r="F3" s="161"/>
      <c r="G3" s="161"/>
      <c r="H3" s="161"/>
      <c r="I3" s="161"/>
      <c r="J3" s="161"/>
      <c r="K3" s="14"/>
      <c r="L3" s="15"/>
      <c r="M3" s="14"/>
      <c r="N3" s="13" t="s">
        <v>0</v>
      </c>
      <c r="O3" s="161">
        <f>'Published Data Sheet'!$B$1</f>
        <v>0</v>
      </c>
      <c r="P3" s="161"/>
      <c r="Q3" s="161"/>
      <c r="R3" s="161"/>
      <c r="S3" s="161"/>
      <c r="T3" s="161"/>
      <c r="U3" s="161"/>
      <c r="V3" s="161"/>
      <c r="W3" s="14"/>
      <c r="X3" s="15"/>
      <c r="Y3" s="14"/>
      <c r="Z3" s="13" t="s">
        <v>0</v>
      </c>
      <c r="AA3" s="161">
        <f>'Published Data Sheet'!$B$1</f>
        <v>0</v>
      </c>
      <c r="AB3" s="161"/>
      <c r="AC3" s="161"/>
      <c r="AD3" s="161"/>
      <c r="AE3" s="161"/>
      <c r="AF3" s="161"/>
      <c r="AG3" s="161"/>
      <c r="AH3" s="161"/>
      <c r="AI3" s="8"/>
      <c r="AK3" s="14"/>
      <c r="AL3" s="13" t="s">
        <v>0</v>
      </c>
      <c r="AM3" s="161">
        <f>'Published Data Sheet'!$B$1</f>
        <v>0</v>
      </c>
      <c r="AN3" s="161"/>
      <c r="AO3" s="161"/>
      <c r="AP3" s="161"/>
      <c r="AQ3" s="161"/>
      <c r="AR3" s="161"/>
      <c r="AS3" s="161"/>
      <c r="AT3" s="161"/>
      <c r="AU3" s="8"/>
    </row>
    <row r="4" spans="1:47" x14ac:dyDescent="0.25">
      <c r="A4" s="8"/>
      <c r="B4" s="13" t="s">
        <v>23</v>
      </c>
      <c r="C4" s="162">
        <f>'Published Data Sheet'!$B$2</f>
        <v>0</v>
      </c>
      <c r="D4" s="162"/>
      <c r="E4" s="162"/>
      <c r="F4" s="162"/>
      <c r="G4" s="162"/>
      <c r="H4" s="162"/>
      <c r="I4" s="162"/>
      <c r="J4" s="162"/>
      <c r="K4" s="14"/>
      <c r="L4" s="15"/>
      <c r="M4" s="14"/>
      <c r="N4" s="13" t="s">
        <v>23</v>
      </c>
      <c r="O4" s="162">
        <f>'Published Data Sheet'!$B$2</f>
        <v>0</v>
      </c>
      <c r="P4" s="162"/>
      <c r="Q4" s="162"/>
      <c r="R4" s="162"/>
      <c r="S4" s="162"/>
      <c r="T4" s="162"/>
      <c r="U4" s="162"/>
      <c r="V4" s="162"/>
      <c r="W4" s="14"/>
      <c r="X4" s="15"/>
      <c r="Y4" s="14"/>
      <c r="Z4" s="13" t="s">
        <v>23</v>
      </c>
      <c r="AA4" s="162">
        <f>'Published Data Sheet'!$B$2</f>
        <v>0</v>
      </c>
      <c r="AB4" s="162"/>
      <c r="AC4" s="162"/>
      <c r="AD4" s="162"/>
      <c r="AE4" s="162"/>
      <c r="AF4" s="162"/>
      <c r="AG4" s="162"/>
      <c r="AH4" s="162"/>
      <c r="AI4" s="8"/>
      <c r="AK4" s="14"/>
      <c r="AL4" s="13" t="s">
        <v>23</v>
      </c>
      <c r="AM4" s="162">
        <f>'Published Data Sheet'!$B$2</f>
        <v>0</v>
      </c>
      <c r="AN4" s="162"/>
      <c r="AO4" s="162"/>
      <c r="AP4" s="162"/>
      <c r="AQ4" s="162"/>
      <c r="AR4" s="162"/>
      <c r="AS4" s="162"/>
      <c r="AT4" s="162"/>
      <c r="AU4" s="8"/>
    </row>
    <row r="5" spans="1:47" x14ac:dyDescent="0.25">
      <c r="A5" s="8"/>
      <c r="B5" s="10" t="s">
        <v>24</v>
      </c>
      <c r="C5" s="163"/>
      <c r="D5" s="163"/>
      <c r="E5" s="163"/>
      <c r="K5" s="8"/>
      <c r="M5" s="8"/>
      <c r="N5" s="10" t="s">
        <v>24</v>
      </c>
      <c r="O5" s="163"/>
      <c r="P5" s="163"/>
      <c r="Q5" s="163"/>
      <c r="W5" s="8"/>
      <c r="Y5" s="8"/>
      <c r="Z5" s="10" t="s">
        <v>24</v>
      </c>
      <c r="AA5" s="163"/>
      <c r="AB5" s="163"/>
      <c r="AC5" s="163"/>
      <c r="AI5" s="8"/>
      <c r="AK5" s="8"/>
      <c r="AL5" s="10" t="s">
        <v>24</v>
      </c>
      <c r="AM5" s="163"/>
      <c r="AN5" s="163"/>
      <c r="AO5" s="163"/>
      <c r="AU5" s="8"/>
    </row>
    <row r="6" spans="1:47" ht="8.25" customHeight="1" x14ac:dyDescent="0.25">
      <c r="A6" s="8"/>
      <c r="K6" s="8"/>
      <c r="M6" s="8"/>
      <c r="W6" s="8"/>
      <c r="Y6" s="8"/>
      <c r="AI6" s="8"/>
      <c r="AK6" s="8"/>
      <c r="AU6" s="8"/>
    </row>
    <row r="7" spans="1:47" x14ac:dyDescent="0.25">
      <c r="A7" s="8"/>
      <c r="B7" s="10" t="s">
        <v>38</v>
      </c>
      <c r="C7" s="161">
        <f>'Published Data Sheet'!$B$17</f>
        <v>0</v>
      </c>
      <c r="D7" s="161"/>
      <c r="E7" s="161"/>
      <c r="F7" s="161"/>
      <c r="G7" s="161"/>
      <c r="H7" s="161"/>
      <c r="I7" s="161"/>
      <c r="J7" s="161"/>
      <c r="K7" s="14"/>
      <c r="L7" s="15"/>
      <c r="M7" s="14"/>
      <c r="N7" s="10" t="s">
        <v>38</v>
      </c>
      <c r="O7" s="161">
        <f>'Published Data Sheet'!$B$17</f>
        <v>0</v>
      </c>
      <c r="P7" s="161"/>
      <c r="Q7" s="161"/>
      <c r="R7" s="161"/>
      <c r="S7" s="161"/>
      <c r="T7" s="161"/>
      <c r="U7" s="161"/>
      <c r="V7" s="161"/>
      <c r="W7" s="14"/>
      <c r="X7" s="15"/>
      <c r="Y7" s="14"/>
      <c r="Z7" s="10" t="s">
        <v>38</v>
      </c>
      <c r="AA7" s="161">
        <f>'Published Data Sheet'!$B$17</f>
        <v>0</v>
      </c>
      <c r="AB7" s="161"/>
      <c r="AC7" s="161"/>
      <c r="AD7" s="161"/>
      <c r="AE7" s="161"/>
      <c r="AF7" s="161"/>
      <c r="AG7" s="161"/>
      <c r="AH7" s="161"/>
      <c r="AI7" s="8"/>
      <c r="AK7" s="14"/>
      <c r="AL7" s="10" t="s">
        <v>38</v>
      </c>
      <c r="AM7" s="161">
        <f>'Published Data Sheet'!$B$17</f>
        <v>0</v>
      </c>
      <c r="AN7" s="161"/>
      <c r="AO7" s="161"/>
      <c r="AP7" s="161"/>
      <c r="AQ7" s="161"/>
      <c r="AR7" s="161"/>
      <c r="AS7" s="161"/>
      <c r="AT7" s="161"/>
      <c r="AU7" s="8"/>
    </row>
    <row r="8" spans="1:47" x14ac:dyDescent="0.25">
      <c r="A8" s="8"/>
      <c r="B8" s="16" t="s">
        <v>39</v>
      </c>
      <c r="C8" s="164"/>
      <c r="D8" s="164"/>
      <c r="E8" s="17" t="s">
        <v>59</v>
      </c>
      <c r="K8" s="8"/>
      <c r="M8" s="8"/>
      <c r="N8" s="16" t="s">
        <v>39</v>
      </c>
      <c r="O8" s="164"/>
      <c r="P8" s="164"/>
      <c r="Q8" s="17" t="s">
        <v>59</v>
      </c>
      <c r="W8" s="8"/>
      <c r="Y8" s="8"/>
      <c r="Z8" s="16" t="s">
        <v>39</v>
      </c>
      <c r="AA8" s="164"/>
      <c r="AB8" s="164"/>
      <c r="AC8" s="17" t="s">
        <v>59</v>
      </c>
      <c r="AI8" s="8"/>
      <c r="AK8" s="8"/>
      <c r="AL8" s="16" t="s">
        <v>39</v>
      </c>
      <c r="AM8" s="164"/>
      <c r="AN8" s="164"/>
      <c r="AO8" s="17" t="s">
        <v>59</v>
      </c>
      <c r="AU8" s="8"/>
    </row>
    <row r="9" spans="1:47" ht="8.25" customHeight="1" x14ac:dyDescent="0.25">
      <c r="A9" s="8"/>
      <c r="K9" s="8"/>
      <c r="M9" s="8"/>
      <c r="W9" s="8"/>
      <c r="Y9" s="8"/>
      <c r="AI9" s="8"/>
      <c r="AK9" s="8"/>
      <c r="AU9" s="8"/>
    </row>
    <row r="10" spans="1:47" ht="15.75" thickBot="1" x14ac:dyDescent="0.3">
      <c r="A10" s="8"/>
      <c r="B10" s="159" t="s">
        <v>61</v>
      </c>
      <c r="C10" s="159"/>
      <c r="D10" s="159"/>
      <c r="E10" s="159"/>
      <c r="F10" s="159"/>
      <c r="G10" s="159"/>
      <c r="H10" s="159"/>
      <c r="I10" s="159"/>
      <c r="J10" s="159"/>
      <c r="K10" s="18"/>
      <c r="L10" s="12"/>
      <c r="M10" s="18"/>
      <c r="N10" s="159" t="s">
        <v>61</v>
      </c>
      <c r="O10" s="159"/>
      <c r="P10" s="159"/>
      <c r="Q10" s="159"/>
      <c r="R10" s="159"/>
      <c r="S10" s="159"/>
      <c r="T10" s="159"/>
      <c r="U10" s="159"/>
      <c r="V10" s="159"/>
      <c r="W10" s="18"/>
      <c r="X10" s="12"/>
      <c r="Y10" s="18"/>
      <c r="Z10" s="159" t="s">
        <v>61</v>
      </c>
      <c r="AA10" s="159"/>
      <c r="AB10" s="159"/>
      <c r="AC10" s="159"/>
      <c r="AD10" s="159"/>
      <c r="AE10" s="159"/>
      <c r="AF10" s="159"/>
      <c r="AG10" s="159"/>
      <c r="AH10" s="159"/>
      <c r="AI10" s="8"/>
      <c r="AK10" s="18"/>
      <c r="AL10" s="159" t="s">
        <v>61</v>
      </c>
      <c r="AM10" s="159"/>
      <c r="AN10" s="159"/>
      <c r="AO10" s="159"/>
      <c r="AP10" s="159"/>
      <c r="AQ10" s="159"/>
      <c r="AR10" s="159"/>
      <c r="AS10" s="159"/>
      <c r="AT10" s="159"/>
      <c r="AU10" s="8"/>
    </row>
    <row r="11" spans="1:47" ht="15.75" thickTop="1" x14ac:dyDescent="0.25">
      <c r="A11" s="8"/>
      <c r="B11" s="19"/>
      <c r="C11" s="166" t="s">
        <v>33</v>
      </c>
      <c r="D11" s="166"/>
      <c r="E11" s="166"/>
      <c r="F11" s="166" t="s">
        <v>37</v>
      </c>
      <c r="G11" s="166"/>
      <c r="H11" s="166"/>
      <c r="I11" s="19"/>
      <c r="J11" s="167" t="s">
        <v>45</v>
      </c>
      <c r="K11" s="20"/>
      <c r="L11" s="21"/>
      <c r="M11" s="20"/>
      <c r="N11" s="19"/>
      <c r="O11" s="166" t="s">
        <v>33</v>
      </c>
      <c r="P11" s="166"/>
      <c r="Q11" s="166"/>
      <c r="R11" s="166" t="s">
        <v>37</v>
      </c>
      <c r="S11" s="166"/>
      <c r="T11" s="166"/>
      <c r="U11" s="19"/>
      <c r="V11" s="167" t="s">
        <v>45</v>
      </c>
      <c r="W11" s="20"/>
      <c r="X11" s="21"/>
      <c r="Y11" s="20"/>
      <c r="Z11" s="19"/>
      <c r="AA11" s="166" t="s">
        <v>33</v>
      </c>
      <c r="AB11" s="166"/>
      <c r="AC11" s="166"/>
      <c r="AD11" s="166" t="s">
        <v>37</v>
      </c>
      <c r="AE11" s="166"/>
      <c r="AF11" s="166"/>
      <c r="AG11" s="19"/>
      <c r="AH11" s="167" t="s">
        <v>45</v>
      </c>
      <c r="AI11" s="8"/>
      <c r="AK11" s="20"/>
      <c r="AL11" s="19"/>
      <c r="AM11" s="166" t="s">
        <v>33</v>
      </c>
      <c r="AN11" s="166"/>
      <c r="AO11" s="166"/>
      <c r="AP11" s="166" t="s">
        <v>37</v>
      </c>
      <c r="AQ11" s="166"/>
      <c r="AR11" s="166"/>
      <c r="AS11" s="19"/>
      <c r="AT11" s="167" t="s">
        <v>45</v>
      </c>
      <c r="AU11" s="8"/>
    </row>
    <row r="12" spans="1:47" x14ac:dyDescent="0.25">
      <c r="A12" s="8"/>
      <c r="B12" s="22"/>
      <c r="C12" s="23" t="s">
        <v>34</v>
      </c>
      <c r="D12" s="23" t="s">
        <v>35</v>
      </c>
      <c r="E12" s="23" t="s">
        <v>36</v>
      </c>
      <c r="F12" s="23" t="s">
        <v>34</v>
      </c>
      <c r="G12" s="23" t="s">
        <v>35</v>
      </c>
      <c r="H12" s="23" t="s">
        <v>36</v>
      </c>
      <c r="I12" s="22"/>
      <c r="J12" s="168"/>
      <c r="K12" s="24"/>
      <c r="L12" s="21"/>
      <c r="M12" s="24"/>
      <c r="N12" s="22"/>
      <c r="O12" s="23" t="s">
        <v>34</v>
      </c>
      <c r="P12" s="23" t="s">
        <v>35</v>
      </c>
      <c r="Q12" s="23" t="s">
        <v>36</v>
      </c>
      <c r="R12" s="23" t="s">
        <v>34</v>
      </c>
      <c r="S12" s="23" t="s">
        <v>35</v>
      </c>
      <c r="T12" s="23" t="s">
        <v>36</v>
      </c>
      <c r="U12" s="22"/>
      <c r="V12" s="168"/>
      <c r="W12" s="24"/>
      <c r="X12" s="21"/>
      <c r="Y12" s="24"/>
      <c r="Z12" s="22"/>
      <c r="AA12" s="23" t="s">
        <v>34</v>
      </c>
      <c r="AB12" s="23" t="s">
        <v>35</v>
      </c>
      <c r="AC12" s="23" t="s">
        <v>36</v>
      </c>
      <c r="AD12" s="23" t="s">
        <v>34</v>
      </c>
      <c r="AE12" s="23" t="s">
        <v>35</v>
      </c>
      <c r="AF12" s="23" t="s">
        <v>36</v>
      </c>
      <c r="AG12" s="22"/>
      <c r="AH12" s="168"/>
      <c r="AI12" s="8"/>
      <c r="AK12" s="24"/>
      <c r="AL12" s="22"/>
      <c r="AM12" s="23" t="s">
        <v>34</v>
      </c>
      <c r="AN12" s="23" t="s">
        <v>35</v>
      </c>
      <c r="AO12" s="23" t="s">
        <v>36</v>
      </c>
      <c r="AP12" s="23" t="s">
        <v>34</v>
      </c>
      <c r="AQ12" s="23" t="s">
        <v>35</v>
      </c>
      <c r="AR12" s="23" t="s">
        <v>36</v>
      </c>
      <c r="AS12" s="22"/>
      <c r="AT12" s="168"/>
      <c r="AU12" s="8"/>
    </row>
    <row r="13" spans="1:47" x14ac:dyDescent="0.25">
      <c r="A13" s="8"/>
      <c r="B13" s="23" t="s">
        <v>40</v>
      </c>
      <c r="C13" s="4"/>
      <c r="D13" s="4"/>
      <c r="E13" s="4"/>
      <c r="F13" s="4"/>
      <c r="G13" s="4"/>
      <c r="H13" s="4"/>
      <c r="I13" s="23"/>
      <c r="J13" s="4"/>
      <c r="K13" s="26"/>
      <c r="M13" s="27"/>
      <c r="N13" s="23" t="s">
        <v>40</v>
      </c>
      <c r="O13" s="4"/>
      <c r="P13" s="4"/>
      <c r="Q13" s="4"/>
      <c r="R13" s="4"/>
      <c r="S13" s="4"/>
      <c r="T13" s="4"/>
      <c r="U13" s="23"/>
      <c r="V13" s="4"/>
      <c r="W13" s="26"/>
      <c r="Y13" s="27"/>
      <c r="Z13" s="23" t="s">
        <v>40</v>
      </c>
      <c r="AA13" s="4"/>
      <c r="AB13" s="4"/>
      <c r="AC13" s="4"/>
      <c r="AD13" s="4"/>
      <c r="AE13" s="4"/>
      <c r="AF13" s="4"/>
      <c r="AG13" s="23"/>
      <c r="AH13" s="4"/>
      <c r="AI13" s="8"/>
      <c r="AK13" s="27"/>
      <c r="AL13" s="23" t="s">
        <v>40</v>
      </c>
      <c r="AM13" s="4"/>
      <c r="AN13" s="4"/>
      <c r="AO13" s="4"/>
      <c r="AP13" s="4"/>
      <c r="AQ13" s="4"/>
      <c r="AR13" s="4"/>
      <c r="AS13" s="23"/>
      <c r="AT13" s="4"/>
      <c r="AU13" s="8"/>
    </row>
    <row r="14" spans="1:47" x14ac:dyDescent="0.25">
      <c r="A14" s="8"/>
      <c r="B14" s="23" t="s">
        <v>41</v>
      </c>
      <c r="C14" s="4"/>
      <c r="D14" s="4"/>
      <c r="E14" s="4"/>
      <c r="F14" s="4"/>
      <c r="G14" s="4"/>
      <c r="H14" s="4"/>
      <c r="I14" s="23"/>
      <c r="J14" s="4"/>
      <c r="K14" s="26"/>
      <c r="M14" s="27"/>
      <c r="N14" s="23" t="s">
        <v>41</v>
      </c>
      <c r="O14" s="4"/>
      <c r="P14" s="4"/>
      <c r="Q14" s="4"/>
      <c r="R14" s="4"/>
      <c r="S14" s="4"/>
      <c r="T14" s="4"/>
      <c r="U14" s="23"/>
      <c r="V14" s="4"/>
      <c r="W14" s="26"/>
      <c r="Y14" s="27"/>
      <c r="Z14" s="23" t="s">
        <v>41</v>
      </c>
      <c r="AA14" s="4"/>
      <c r="AB14" s="4"/>
      <c r="AC14" s="4"/>
      <c r="AD14" s="4"/>
      <c r="AE14" s="4"/>
      <c r="AF14" s="4"/>
      <c r="AG14" s="23"/>
      <c r="AH14" s="4"/>
      <c r="AI14" s="8"/>
      <c r="AK14" s="27"/>
      <c r="AL14" s="23" t="s">
        <v>41</v>
      </c>
      <c r="AM14" s="4"/>
      <c r="AN14" s="4"/>
      <c r="AO14" s="4"/>
      <c r="AP14" s="4"/>
      <c r="AQ14" s="4"/>
      <c r="AR14" s="4"/>
      <c r="AS14" s="23"/>
      <c r="AT14" s="4"/>
      <c r="AU14" s="8"/>
    </row>
    <row r="15" spans="1:47" x14ac:dyDescent="0.25">
      <c r="A15" s="8"/>
      <c r="B15" s="23" t="s">
        <v>56</v>
      </c>
      <c r="C15" s="28" t="e">
        <f>C14/C13</f>
        <v>#DIV/0!</v>
      </c>
      <c r="D15" s="28" t="e">
        <f t="shared" ref="D15:H15" si="0">D14/D13</f>
        <v>#DIV/0!</v>
      </c>
      <c r="E15" s="28" t="e">
        <f t="shared" si="0"/>
        <v>#DIV/0!</v>
      </c>
      <c r="F15" s="28" t="e">
        <f t="shared" si="0"/>
        <v>#DIV/0!</v>
      </c>
      <c r="G15" s="28" t="e">
        <f t="shared" si="0"/>
        <v>#DIV/0!</v>
      </c>
      <c r="H15" s="28" t="e">
        <f t="shared" si="0"/>
        <v>#DIV/0!</v>
      </c>
      <c r="I15" s="23"/>
      <c r="J15" s="23"/>
      <c r="K15" s="26"/>
      <c r="M15" s="27"/>
      <c r="N15" s="23" t="s">
        <v>56</v>
      </c>
      <c r="O15" s="28" t="e">
        <f>O14/O13</f>
        <v>#DIV/0!</v>
      </c>
      <c r="P15" s="28" t="e">
        <f t="shared" ref="P15:T15" si="1">P14/P13</f>
        <v>#DIV/0!</v>
      </c>
      <c r="Q15" s="28" t="e">
        <f t="shared" si="1"/>
        <v>#DIV/0!</v>
      </c>
      <c r="R15" s="28" t="e">
        <f t="shared" si="1"/>
        <v>#DIV/0!</v>
      </c>
      <c r="S15" s="28" t="e">
        <f t="shared" si="1"/>
        <v>#DIV/0!</v>
      </c>
      <c r="T15" s="28" t="e">
        <f t="shared" si="1"/>
        <v>#DIV/0!</v>
      </c>
      <c r="U15" s="23"/>
      <c r="V15" s="23"/>
      <c r="W15" s="26"/>
      <c r="Y15" s="27"/>
      <c r="Z15" s="23" t="s">
        <v>56</v>
      </c>
      <c r="AA15" s="28" t="e">
        <f>AA14/AA13</f>
        <v>#DIV/0!</v>
      </c>
      <c r="AB15" s="28" t="e">
        <f t="shared" ref="AB15:AF15" si="2">AB14/AB13</f>
        <v>#DIV/0!</v>
      </c>
      <c r="AC15" s="28" t="e">
        <f t="shared" si="2"/>
        <v>#DIV/0!</v>
      </c>
      <c r="AD15" s="28" t="e">
        <f t="shared" si="2"/>
        <v>#DIV/0!</v>
      </c>
      <c r="AE15" s="28" t="e">
        <f t="shared" si="2"/>
        <v>#DIV/0!</v>
      </c>
      <c r="AF15" s="28" t="e">
        <f t="shared" si="2"/>
        <v>#DIV/0!</v>
      </c>
      <c r="AG15" s="23"/>
      <c r="AH15" s="23"/>
      <c r="AI15" s="8"/>
      <c r="AK15" s="27"/>
      <c r="AL15" s="23" t="s">
        <v>56</v>
      </c>
      <c r="AM15" s="28" t="e">
        <f>AM14/AM13</f>
        <v>#DIV/0!</v>
      </c>
      <c r="AN15" s="28" t="e">
        <f t="shared" ref="AN15:AR15" si="3">AN14/AN13</f>
        <v>#DIV/0!</v>
      </c>
      <c r="AO15" s="28" t="e">
        <f t="shared" si="3"/>
        <v>#DIV/0!</v>
      </c>
      <c r="AP15" s="28" t="e">
        <f t="shared" si="3"/>
        <v>#DIV/0!</v>
      </c>
      <c r="AQ15" s="28" t="e">
        <f t="shared" si="3"/>
        <v>#DIV/0!</v>
      </c>
      <c r="AR15" s="28" t="e">
        <f t="shared" si="3"/>
        <v>#DIV/0!</v>
      </c>
      <c r="AS15" s="23"/>
      <c r="AT15" s="23"/>
      <c r="AU15" s="8"/>
    </row>
    <row r="16" spans="1:47" ht="17.25" hidden="1" customHeight="1" x14ac:dyDescent="0.25">
      <c r="A16" s="8"/>
      <c r="B16" s="23" t="s">
        <v>42</v>
      </c>
      <c r="C16" s="29">
        <f>PI()*(C13/2)^2*C14</f>
        <v>0</v>
      </c>
      <c r="D16" s="29">
        <f t="shared" ref="D16:H16" si="4">PI()*(D13/2)^2*D14</f>
        <v>0</v>
      </c>
      <c r="E16" s="29">
        <f t="shared" si="4"/>
        <v>0</v>
      </c>
      <c r="F16" s="29">
        <f t="shared" si="4"/>
        <v>0</v>
      </c>
      <c r="G16" s="29">
        <f t="shared" si="4"/>
        <v>0</v>
      </c>
      <c r="H16" s="29">
        <f t="shared" si="4"/>
        <v>0</v>
      </c>
      <c r="I16" s="29"/>
      <c r="J16" s="29">
        <f>PI()*(J13/2)^2*J14</f>
        <v>0</v>
      </c>
      <c r="K16" s="30"/>
      <c r="L16" s="31"/>
      <c r="M16" s="32"/>
      <c r="N16" s="23" t="s">
        <v>42</v>
      </c>
      <c r="O16" s="29">
        <f>PI()*(O13/2)^2*O14</f>
        <v>0</v>
      </c>
      <c r="P16" s="29">
        <f t="shared" ref="P16:T16" si="5">PI()*(P13/2)^2*P14</f>
        <v>0</v>
      </c>
      <c r="Q16" s="29">
        <f t="shared" si="5"/>
        <v>0</v>
      </c>
      <c r="R16" s="29">
        <f t="shared" si="5"/>
        <v>0</v>
      </c>
      <c r="S16" s="29">
        <f t="shared" si="5"/>
        <v>0</v>
      </c>
      <c r="T16" s="29">
        <f t="shared" si="5"/>
        <v>0</v>
      </c>
      <c r="U16" s="29"/>
      <c r="V16" s="29">
        <f>PI()*(V13/2)^2*V14</f>
        <v>0</v>
      </c>
      <c r="W16" s="30"/>
      <c r="X16" s="31"/>
      <c r="Y16" s="32"/>
      <c r="Z16" s="23" t="s">
        <v>42</v>
      </c>
      <c r="AA16" s="29">
        <f>PI()*(AA13/2)^2*AA14</f>
        <v>0</v>
      </c>
      <c r="AB16" s="29">
        <f t="shared" ref="AB16:AF16" si="6">PI()*(AB13/2)^2*AB14</f>
        <v>0</v>
      </c>
      <c r="AC16" s="29">
        <f t="shared" si="6"/>
        <v>0</v>
      </c>
      <c r="AD16" s="29">
        <f t="shared" si="6"/>
        <v>0</v>
      </c>
      <c r="AE16" s="29">
        <f t="shared" si="6"/>
        <v>0</v>
      </c>
      <c r="AF16" s="29">
        <f t="shared" si="6"/>
        <v>0</v>
      </c>
      <c r="AG16" s="29"/>
      <c r="AH16" s="29">
        <f>PI()*(AH13/2)^2*AH14</f>
        <v>0</v>
      </c>
      <c r="AI16" s="8"/>
      <c r="AK16" s="32"/>
      <c r="AL16" s="23" t="s">
        <v>42</v>
      </c>
      <c r="AM16" s="29">
        <f>PI()*(AM13/2)^2*AM14</f>
        <v>0</v>
      </c>
      <c r="AN16" s="29">
        <f t="shared" ref="AN16:AR16" si="7">PI()*(AN13/2)^2*AN14</f>
        <v>0</v>
      </c>
      <c r="AO16" s="29">
        <f t="shared" si="7"/>
        <v>0</v>
      </c>
      <c r="AP16" s="29">
        <f t="shared" si="7"/>
        <v>0</v>
      </c>
      <c r="AQ16" s="29">
        <f t="shared" si="7"/>
        <v>0</v>
      </c>
      <c r="AR16" s="29">
        <f t="shared" si="7"/>
        <v>0</v>
      </c>
      <c r="AS16" s="29"/>
      <c r="AT16" s="29">
        <f>PI()*(AT13/2)^2*AT14</f>
        <v>0</v>
      </c>
      <c r="AU16" s="8"/>
    </row>
    <row r="17" spans="1:47" ht="8.25" customHeight="1" x14ac:dyDescent="0.25">
      <c r="A17" s="8"/>
      <c r="K17" s="8"/>
      <c r="M17" s="8"/>
      <c r="W17" s="8"/>
      <c r="Y17" s="8"/>
      <c r="AI17" s="8"/>
      <c r="AK17" s="8"/>
      <c r="AU17" s="8"/>
    </row>
    <row r="18" spans="1:47" x14ac:dyDescent="0.25">
      <c r="A18" s="8"/>
      <c r="B18" s="23" t="s">
        <v>43</v>
      </c>
      <c r="C18" s="7" t="s">
        <v>69</v>
      </c>
      <c r="D18" s="7" t="s">
        <v>69</v>
      </c>
      <c r="E18" s="7" t="s">
        <v>69</v>
      </c>
      <c r="F18" s="7" t="s">
        <v>69</v>
      </c>
      <c r="G18" s="7" t="s">
        <v>69</v>
      </c>
      <c r="H18" s="7" t="s">
        <v>69</v>
      </c>
      <c r="I18" s="23"/>
      <c r="J18" s="4"/>
      <c r="K18" s="26"/>
      <c r="M18" s="27"/>
      <c r="N18" s="23" t="s">
        <v>43</v>
      </c>
      <c r="O18" s="7" t="s">
        <v>69</v>
      </c>
      <c r="P18" s="7" t="s">
        <v>69</v>
      </c>
      <c r="Q18" s="7" t="s">
        <v>69</v>
      </c>
      <c r="R18" s="7" t="s">
        <v>69</v>
      </c>
      <c r="S18" s="7" t="s">
        <v>69</v>
      </c>
      <c r="T18" s="7" t="s">
        <v>69</v>
      </c>
      <c r="U18" s="23"/>
      <c r="V18" s="4"/>
      <c r="W18" s="26"/>
      <c r="Y18" s="27"/>
      <c r="Z18" s="23" t="s">
        <v>43</v>
      </c>
      <c r="AA18" s="7" t="s">
        <v>69</v>
      </c>
      <c r="AB18" s="7" t="s">
        <v>69</v>
      </c>
      <c r="AC18" s="7" t="s">
        <v>69</v>
      </c>
      <c r="AD18" s="7" t="s">
        <v>69</v>
      </c>
      <c r="AE18" s="7" t="s">
        <v>69</v>
      </c>
      <c r="AF18" s="7" t="s">
        <v>69</v>
      </c>
      <c r="AG18" s="23"/>
      <c r="AH18" s="4"/>
      <c r="AI18" s="8"/>
      <c r="AK18" s="27"/>
      <c r="AL18" s="23" t="s">
        <v>43</v>
      </c>
      <c r="AM18" s="7" t="s">
        <v>69</v>
      </c>
      <c r="AN18" s="7" t="s">
        <v>69</v>
      </c>
      <c r="AO18" s="7" t="s">
        <v>69</v>
      </c>
      <c r="AP18" s="7" t="s">
        <v>69</v>
      </c>
      <c r="AQ18" s="7" t="s">
        <v>69</v>
      </c>
      <c r="AR18" s="7" t="s">
        <v>69</v>
      </c>
      <c r="AS18" s="23"/>
      <c r="AT18" s="4"/>
      <c r="AU18" s="8"/>
    </row>
    <row r="19" spans="1:47" x14ac:dyDescent="0.25">
      <c r="A19" s="8"/>
      <c r="B19" s="23" t="s">
        <v>99</v>
      </c>
      <c r="C19" s="7" t="s">
        <v>69</v>
      </c>
      <c r="D19" s="7" t="s">
        <v>69</v>
      </c>
      <c r="E19" s="7" t="s">
        <v>69</v>
      </c>
      <c r="F19" s="7" t="s">
        <v>69</v>
      </c>
      <c r="G19" s="7" t="s">
        <v>69</v>
      </c>
      <c r="H19" s="7" t="s">
        <v>69</v>
      </c>
      <c r="I19" s="23"/>
      <c r="J19" s="4"/>
      <c r="K19" s="26"/>
      <c r="M19" s="27"/>
      <c r="N19" s="23" t="s">
        <v>99</v>
      </c>
      <c r="O19" s="7" t="s">
        <v>69</v>
      </c>
      <c r="P19" s="7" t="s">
        <v>69</v>
      </c>
      <c r="Q19" s="7" t="s">
        <v>69</v>
      </c>
      <c r="R19" s="7" t="s">
        <v>69</v>
      </c>
      <c r="S19" s="7" t="s">
        <v>69</v>
      </c>
      <c r="T19" s="7" t="s">
        <v>69</v>
      </c>
      <c r="U19" s="23"/>
      <c r="V19" s="4"/>
      <c r="W19" s="26"/>
      <c r="Y19" s="27"/>
      <c r="Z19" s="23" t="s">
        <v>99</v>
      </c>
      <c r="AA19" s="7" t="s">
        <v>69</v>
      </c>
      <c r="AB19" s="7" t="s">
        <v>69</v>
      </c>
      <c r="AC19" s="7" t="s">
        <v>69</v>
      </c>
      <c r="AD19" s="7" t="s">
        <v>69</v>
      </c>
      <c r="AE19" s="7" t="s">
        <v>69</v>
      </c>
      <c r="AF19" s="7" t="s">
        <v>69</v>
      </c>
      <c r="AG19" s="23"/>
      <c r="AH19" s="4"/>
      <c r="AI19" s="8"/>
      <c r="AK19" s="27"/>
      <c r="AL19" s="23" t="s">
        <v>99</v>
      </c>
      <c r="AM19" s="7" t="s">
        <v>69</v>
      </c>
      <c r="AN19" s="7" t="s">
        <v>69</v>
      </c>
      <c r="AO19" s="7" t="s">
        <v>69</v>
      </c>
      <c r="AP19" s="7" t="s">
        <v>69</v>
      </c>
      <c r="AQ19" s="7" t="s">
        <v>69</v>
      </c>
      <c r="AR19" s="7" t="s">
        <v>69</v>
      </c>
      <c r="AS19" s="23"/>
      <c r="AT19" s="4"/>
      <c r="AU19" s="8"/>
    </row>
    <row r="20" spans="1:47" x14ac:dyDescent="0.25">
      <c r="A20" s="8"/>
      <c r="B20" s="23" t="s">
        <v>44</v>
      </c>
      <c r="C20" s="34" t="e">
        <f>(((C19-C18)/$C$8)*0.061023744)/C16</f>
        <v>#VALUE!</v>
      </c>
      <c r="D20" s="34" t="e">
        <f t="shared" ref="D20:H20" si="8">(((D19-D18)/$C$8)*0.061023744)/D16</f>
        <v>#VALUE!</v>
      </c>
      <c r="E20" s="34" t="e">
        <f t="shared" si="8"/>
        <v>#VALUE!</v>
      </c>
      <c r="F20" s="34" t="e">
        <f t="shared" si="8"/>
        <v>#VALUE!</v>
      </c>
      <c r="G20" s="34" t="e">
        <f t="shared" si="8"/>
        <v>#VALUE!</v>
      </c>
      <c r="H20" s="34" t="e">
        <f t="shared" si="8"/>
        <v>#VALUE!</v>
      </c>
      <c r="I20" s="34"/>
      <c r="J20" s="34" t="e">
        <f>(((J19-J18)/$C$8)*0.061023744)/J16</f>
        <v>#DIV/0!</v>
      </c>
      <c r="K20" s="35"/>
      <c r="L20" s="36"/>
      <c r="M20" s="37"/>
      <c r="N20" s="23" t="s">
        <v>44</v>
      </c>
      <c r="O20" s="34" t="e">
        <f>(((O19-O18)/$O$8)*0.061023744)/O16</f>
        <v>#VALUE!</v>
      </c>
      <c r="P20" s="34" t="e">
        <f t="shared" ref="P20:V20" si="9">(((P19-P18)/$O$8)*0.061023744)/P16</f>
        <v>#VALUE!</v>
      </c>
      <c r="Q20" s="34" t="e">
        <f t="shared" si="9"/>
        <v>#VALUE!</v>
      </c>
      <c r="R20" s="34" t="e">
        <f t="shared" si="9"/>
        <v>#VALUE!</v>
      </c>
      <c r="S20" s="34" t="e">
        <f t="shared" si="9"/>
        <v>#VALUE!</v>
      </c>
      <c r="T20" s="34" t="e">
        <f t="shared" si="9"/>
        <v>#VALUE!</v>
      </c>
      <c r="U20" s="34"/>
      <c r="V20" s="34" t="e">
        <f t="shared" si="9"/>
        <v>#DIV/0!</v>
      </c>
      <c r="W20" s="35"/>
      <c r="X20" s="36"/>
      <c r="Y20" s="37"/>
      <c r="Z20" s="23" t="s">
        <v>44</v>
      </c>
      <c r="AA20" s="34" t="e">
        <f>(((AA19-AA18)/$AA$8)*0.061023744)/AA16</f>
        <v>#VALUE!</v>
      </c>
      <c r="AB20" s="34" t="e">
        <f t="shared" ref="AB20:AH20" si="10">(((AB19-AB18)/$AA$8)*0.061023744)/AB16</f>
        <v>#VALUE!</v>
      </c>
      <c r="AC20" s="34" t="e">
        <f t="shared" si="10"/>
        <v>#VALUE!</v>
      </c>
      <c r="AD20" s="34" t="e">
        <f t="shared" si="10"/>
        <v>#VALUE!</v>
      </c>
      <c r="AE20" s="34" t="e">
        <f t="shared" si="10"/>
        <v>#VALUE!</v>
      </c>
      <c r="AF20" s="34" t="e">
        <f t="shared" si="10"/>
        <v>#VALUE!</v>
      </c>
      <c r="AG20" s="34"/>
      <c r="AH20" s="34" t="e">
        <f t="shared" si="10"/>
        <v>#DIV/0!</v>
      </c>
      <c r="AI20" s="8"/>
      <c r="AK20" s="37"/>
      <c r="AL20" s="23" t="s">
        <v>44</v>
      </c>
      <c r="AM20" s="34" t="e">
        <f>(((AM19-AM18)/$AM$8)*0.061023744)/AM16</f>
        <v>#VALUE!</v>
      </c>
      <c r="AN20" s="34" t="e">
        <f t="shared" ref="AN20:AT20" si="11">(((AN19-AN18)/$AM$8)*0.061023744)/AN16</f>
        <v>#VALUE!</v>
      </c>
      <c r="AO20" s="34" t="e">
        <f t="shared" si="11"/>
        <v>#VALUE!</v>
      </c>
      <c r="AP20" s="34" t="e">
        <f t="shared" si="11"/>
        <v>#VALUE!</v>
      </c>
      <c r="AQ20" s="34" t="e">
        <f t="shared" si="11"/>
        <v>#VALUE!</v>
      </c>
      <c r="AR20" s="34" t="e">
        <f t="shared" si="11"/>
        <v>#VALUE!</v>
      </c>
      <c r="AS20" s="34"/>
      <c r="AT20" s="34" t="e">
        <f t="shared" si="11"/>
        <v>#DIV/0!</v>
      </c>
      <c r="AU20" s="8"/>
    </row>
    <row r="21" spans="1:47" ht="8.25" customHeight="1" x14ac:dyDescent="0.25">
      <c r="A21" s="8"/>
      <c r="K21" s="8"/>
      <c r="M21" s="8"/>
      <c r="W21" s="8"/>
      <c r="Y21" s="8"/>
      <c r="AI21" s="8"/>
      <c r="AK21" s="8"/>
      <c r="AU21" s="8"/>
    </row>
    <row r="22" spans="1:47" x14ac:dyDescent="0.25">
      <c r="A22" s="8"/>
      <c r="B22" s="23" t="s">
        <v>100</v>
      </c>
      <c r="C22" s="4"/>
      <c r="D22" s="4"/>
      <c r="E22" s="4"/>
      <c r="F22" s="4"/>
      <c r="G22" s="4"/>
      <c r="H22" s="4"/>
      <c r="I22" s="19"/>
      <c r="J22" s="19"/>
      <c r="K22" s="8"/>
      <c r="M22" s="8"/>
      <c r="N22" s="23" t="s">
        <v>100</v>
      </c>
      <c r="O22" s="4"/>
      <c r="P22" s="4"/>
      <c r="Q22" s="4"/>
      <c r="R22" s="4"/>
      <c r="S22" s="4"/>
      <c r="T22" s="4"/>
      <c r="U22" s="19"/>
      <c r="V22" s="19"/>
      <c r="W22" s="8"/>
      <c r="Y22" s="8"/>
      <c r="Z22" s="23" t="s">
        <v>100</v>
      </c>
      <c r="AA22" s="4"/>
      <c r="AB22" s="4"/>
      <c r="AC22" s="4"/>
      <c r="AD22" s="4"/>
      <c r="AE22" s="4"/>
      <c r="AF22" s="4"/>
      <c r="AG22" s="19"/>
      <c r="AH22" s="19"/>
      <c r="AI22" s="8"/>
      <c r="AK22" s="8"/>
      <c r="AL22" s="23" t="s">
        <v>100</v>
      </c>
      <c r="AM22" s="4"/>
      <c r="AN22" s="4"/>
      <c r="AO22" s="4"/>
      <c r="AP22" s="4"/>
      <c r="AQ22" s="4"/>
      <c r="AR22" s="4"/>
      <c r="AS22" s="19"/>
      <c r="AT22" s="19"/>
      <c r="AU22" s="8"/>
    </row>
    <row r="23" spans="1:47" x14ac:dyDescent="0.25">
      <c r="A23" s="8"/>
      <c r="B23" s="25" t="s">
        <v>79</v>
      </c>
      <c r="C23" s="4"/>
      <c r="D23" s="4"/>
      <c r="E23" s="4"/>
      <c r="F23" s="4"/>
      <c r="G23" s="4"/>
      <c r="H23" s="4"/>
      <c r="I23" s="19"/>
      <c r="J23" s="19"/>
      <c r="K23" s="8"/>
      <c r="M23" s="8"/>
      <c r="N23" s="25" t="s">
        <v>79</v>
      </c>
      <c r="O23" s="4"/>
      <c r="P23" s="4"/>
      <c r="Q23" s="4"/>
      <c r="R23" s="4"/>
      <c r="S23" s="4"/>
      <c r="T23" s="4"/>
      <c r="U23" s="19"/>
      <c r="V23" s="19"/>
      <c r="W23" s="8"/>
      <c r="Y23" s="8"/>
      <c r="Z23" s="25" t="s">
        <v>79</v>
      </c>
      <c r="AA23" s="4"/>
      <c r="AB23" s="4"/>
      <c r="AC23" s="4"/>
      <c r="AD23" s="4"/>
      <c r="AE23" s="4"/>
      <c r="AF23" s="4"/>
      <c r="AG23" s="19"/>
      <c r="AH23" s="19"/>
      <c r="AI23" s="8"/>
      <c r="AK23" s="8"/>
      <c r="AL23" s="25" t="s">
        <v>79</v>
      </c>
      <c r="AM23" s="4"/>
      <c r="AN23" s="4"/>
      <c r="AO23" s="4"/>
      <c r="AP23" s="4"/>
      <c r="AQ23" s="4"/>
      <c r="AR23" s="4"/>
      <c r="AS23" s="19"/>
      <c r="AT23" s="19"/>
      <c r="AU23" s="8"/>
    </row>
    <row r="24" spans="1:47" ht="15" hidden="1" customHeight="1" x14ac:dyDescent="0.25">
      <c r="A24" s="8"/>
      <c r="B24" s="25" t="s">
        <v>83</v>
      </c>
      <c r="C24" s="25" t="str">
        <f>IF(C23="Valid", C22, "")</f>
        <v/>
      </c>
      <c r="D24" s="25" t="str">
        <f t="shared" ref="D24:H24" si="12">IF(D23="Valid", D22, "")</f>
        <v/>
      </c>
      <c r="E24" s="25" t="str">
        <f t="shared" si="12"/>
        <v/>
      </c>
      <c r="F24" s="25" t="str">
        <f t="shared" si="12"/>
        <v/>
      </c>
      <c r="G24" s="25" t="str">
        <f t="shared" si="12"/>
        <v/>
      </c>
      <c r="H24" s="25" t="str">
        <f t="shared" si="12"/>
        <v/>
      </c>
      <c r="I24" s="19"/>
      <c r="J24" s="19"/>
      <c r="K24" s="8"/>
      <c r="M24" s="8"/>
      <c r="N24" s="25" t="s">
        <v>83</v>
      </c>
      <c r="O24" s="25" t="str">
        <f>IF(O23="Valid", O22, "")</f>
        <v/>
      </c>
      <c r="P24" s="25" t="str">
        <f t="shared" ref="P24:T24" si="13">IF(P23="Valid", P22, "")</f>
        <v/>
      </c>
      <c r="Q24" s="25" t="str">
        <f t="shared" si="13"/>
        <v/>
      </c>
      <c r="R24" s="25" t="str">
        <f t="shared" si="13"/>
        <v/>
      </c>
      <c r="S24" s="25" t="str">
        <f t="shared" si="13"/>
        <v/>
      </c>
      <c r="T24" s="25" t="str">
        <f t="shared" si="13"/>
        <v/>
      </c>
      <c r="U24" s="19"/>
      <c r="V24" s="19"/>
      <c r="W24" s="8"/>
      <c r="Y24" s="8"/>
      <c r="Z24" s="25" t="s">
        <v>83</v>
      </c>
      <c r="AA24" s="25" t="str">
        <f>IF(AA23="Valid", AA22, "")</f>
        <v/>
      </c>
      <c r="AB24" s="25" t="str">
        <f t="shared" ref="AB24:AF24" si="14">IF(AB23="Valid", AB22, "")</f>
        <v/>
      </c>
      <c r="AC24" s="25" t="str">
        <f t="shared" si="14"/>
        <v/>
      </c>
      <c r="AD24" s="25" t="str">
        <f t="shared" si="14"/>
        <v/>
      </c>
      <c r="AE24" s="25" t="str">
        <f t="shared" si="14"/>
        <v/>
      </c>
      <c r="AF24" s="25" t="str">
        <f t="shared" si="14"/>
        <v/>
      </c>
      <c r="AG24" s="19"/>
      <c r="AH24" s="19"/>
      <c r="AI24" s="8"/>
      <c r="AK24" s="8"/>
      <c r="AL24" s="25" t="s">
        <v>83</v>
      </c>
      <c r="AM24" s="25" t="str">
        <f>IF(AM23="Valid", AM22, "")</f>
        <v/>
      </c>
      <c r="AN24" s="25" t="str">
        <f t="shared" ref="AN24:AR24" si="15">IF(AN23="Valid", AN22, "")</f>
        <v/>
      </c>
      <c r="AO24" s="25" t="str">
        <f t="shared" si="15"/>
        <v/>
      </c>
      <c r="AP24" s="25" t="str">
        <f t="shared" si="15"/>
        <v/>
      </c>
      <c r="AQ24" s="25" t="str">
        <f t="shared" si="15"/>
        <v/>
      </c>
      <c r="AR24" s="25" t="str">
        <f t="shared" si="15"/>
        <v/>
      </c>
      <c r="AS24" s="19"/>
      <c r="AT24" s="19"/>
      <c r="AU24" s="8"/>
    </row>
    <row r="25" spans="1:47" x14ac:dyDescent="0.25">
      <c r="A25" s="8"/>
      <c r="B25" s="25" t="s">
        <v>75</v>
      </c>
      <c r="C25" s="165" t="e">
        <f>ROUND(AVERAGE(C24:H24), 0)</f>
        <v>#DIV/0!</v>
      </c>
      <c r="D25" s="165"/>
      <c r="E25" s="165"/>
      <c r="F25" s="165"/>
      <c r="G25" s="165"/>
      <c r="H25" s="165"/>
      <c r="I25" s="19"/>
      <c r="J25" s="19"/>
      <c r="K25" s="8"/>
      <c r="M25" s="8"/>
      <c r="N25" s="25" t="s">
        <v>75</v>
      </c>
      <c r="O25" s="165" t="e">
        <f>ROUND(AVERAGE(O24:T24), 0)</f>
        <v>#DIV/0!</v>
      </c>
      <c r="P25" s="165"/>
      <c r="Q25" s="165"/>
      <c r="R25" s="165"/>
      <c r="S25" s="165"/>
      <c r="T25" s="165"/>
      <c r="U25" s="19"/>
      <c r="V25" s="19"/>
      <c r="W25" s="8"/>
      <c r="Y25" s="8"/>
      <c r="Z25" s="25" t="s">
        <v>75</v>
      </c>
      <c r="AA25" s="165" t="e">
        <f>ROUND(AVERAGE(AA24:AF24), 0)</f>
        <v>#DIV/0!</v>
      </c>
      <c r="AB25" s="165"/>
      <c r="AC25" s="165"/>
      <c r="AD25" s="165"/>
      <c r="AE25" s="165"/>
      <c r="AF25" s="165"/>
      <c r="AG25" s="19"/>
      <c r="AH25" s="19"/>
      <c r="AI25" s="8"/>
      <c r="AK25" s="8"/>
      <c r="AL25" s="25" t="s">
        <v>75</v>
      </c>
      <c r="AM25" s="165" t="e">
        <f>ROUND(AVERAGE(AM24:AR24), 0)</f>
        <v>#DIV/0!</v>
      </c>
      <c r="AN25" s="165"/>
      <c r="AO25" s="165"/>
      <c r="AP25" s="165"/>
      <c r="AQ25" s="165"/>
      <c r="AR25" s="165"/>
      <c r="AS25" s="19"/>
      <c r="AT25" s="19"/>
      <c r="AU25" s="8"/>
    </row>
    <row r="26" spans="1:47" x14ac:dyDescent="0.25">
      <c r="A26" s="8"/>
      <c r="B26" s="23" t="s">
        <v>18</v>
      </c>
      <c r="C26" s="169" t="str">
        <f>'Published Data Sheet'!$O$18</f>
        <v>Plug Sampling</v>
      </c>
      <c r="D26" s="169"/>
      <c r="E26" s="169"/>
      <c r="F26" s="169"/>
      <c r="G26" s="169"/>
      <c r="H26" s="169"/>
      <c r="K26" s="8"/>
      <c r="M26" s="8"/>
      <c r="N26" s="23" t="s">
        <v>18</v>
      </c>
      <c r="O26" s="169" t="str">
        <f>'Published Data Sheet'!$O$18</f>
        <v>Plug Sampling</v>
      </c>
      <c r="P26" s="169"/>
      <c r="Q26" s="169"/>
      <c r="R26" s="169"/>
      <c r="S26" s="169"/>
      <c r="T26" s="169"/>
      <c r="W26" s="8"/>
      <c r="Y26" s="8"/>
      <c r="Z26" s="23" t="s">
        <v>18</v>
      </c>
      <c r="AA26" s="169" t="str">
        <f>'Published Data Sheet'!$O$18</f>
        <v>Plug Sampling</v>
      </c>
      <c r="AB26" s="169"/>
      <c r="AC26" s="169"/>
      <c r="AD26" s="169"/>
      <c r="AE26" s="169"/>
      <c r="AF26" s="169"/>
      <c r="AI26" s="8"/>
      <c r="AK26" s="8"/>
      <c r="AL26" s="23" t="s">
        <v>18</v>
      </c>
      <c r="AM26" s="169" t="str">
        <f>'Published Data Sheet'!$O$18</f>
        <v>Plug Sampling</v>
      </c>
      <c r="AN26" s="169"/>
      <c r="AO26" s="169"/>
      <c r="AP26" s="169"/>
      <c r="AQ26" s="169"/>
      <c r="AR26" s="169"/>
      <c r="AU26" s="8"/>
    </row>
    <row r="27" spans="1:47" ht="8.25" customHeight="1" x14ac:dyDescent="0.25">
      <c r="A27" s="8"/>
      <c r="C27" s="38"/>
      <c r="D27" s="38"/>
      <c r="E27" s="38"/>
      <c r="F27" s="38"/>
      <c r="G27" s="38"/>
      <c r="H27" s="38"/>
      <c r="K27" s="8"/>
      <c r="M27" s="8"/>
      <c r="O27" s="38"/>
      <c r="P27" s="38"/>
      <c r="Q27" s="38"/>
      <c r="R27" s="38"/>
      <c r="S27" s="38"/>
      <c r="T27" s="38"/>
      <c r="W27" s="8"/>
      <c r="Y27" s="8"/>
      <c r="AA27" s="38"/>
      <c r="AB27" s="38"/>
      <c r="AC27" s="38"/>
      <c r="AD27" s="38"/>
      <c r="AE27" s="38"/>
      <c r="AF27" s="38"/>
      <c r="AI27" s="8"/>
      <c r="AK27" s="8"/>
      <c r="AM27" s="38"/>
      <c r="AN27" s="38"/>
      <c r="AO27" s="38"/>
      <c r="AP27" s="38"/>
      <c r="AQ27" s="38"/>
      <c r="AR27" s="38"/>
      <c r="AU27" s="8"/>
    </row>
    <row r="28" spans="1:47" ht="15.75" thickBot="1" x14ac:dyDescent="0.3">
      <c r="A28" s="8"/>
      <c r="B28" s="158" t="s">
        <v>58</v>
      </c>
      <c r="C28" s="158"/>
      <c r="D28" s="159"/>
      <c r="E28" s="159"/>
      <c r="F28" s="159"/>
      <c r="G28" s="159"/>
      <c r="H28" s="159"/>
      <c r="I28" s="159"/>
      <c r="J28" s="159"/>
      <c r="K28" s="18"/>
      <c r="L28" s="12"/>
      <c r="M28" s="18"/>
      <c r="N28" s="158" t="s">
        <v>58</v>
      </c>
      <c r="O28" s="158"/>
      <c r="P28" s="159"/>
      <c r="Q28" s="159"/>
      <c r="R28" s="159"/>
      <c r="S28" s="159"/>
      <c r="T28" s="159"/>
      <c r="U28" s="159"/>
      <c r="V28" s="159"/>
      <c r="W28" s="18"/>
      <c r="X28" s="12"/>
      <c r="Y28" s="18"/>
      <c r="Z28" s="158" t="s">
        <v>58</v>
      </c>
      <c r="AA28" s="158"/>
      <c r="AB28" s="159"/>
      <c r="AC28" s="159"/>
      <c r="AD28" s="159"/>
      <c r="AE28" s="159"/>
      <c r="AF28" s="159"/>
      <c r="AG28" s="159"/>
      <c r="AH28" s="159"/>
      <c r="AI28" s="8"/>
      <c r="AK28" s="18"/>
      <c r="AL28" s="158" t="s">
        <v>58</v>
      </c>
      <c r="AM28" s="158"/>
      <c r="AN28" s="159"/>
      <c r="AO28" s="159"/>
      <c r="AP28" s="159"/>
      <c r="AQ28" s="159"/>
      <c r="AR28" s="159"/>
      <c r="AS28" s="159"/>
      <c r="AT28" s="159"/>
      <c r="AU28" s="8"/>
    </row>
    <row r="29" spans="1:47" ht="15.75" thickTop="1" x14ac:dyDescent="0.25">
      <c r="A29" s="8"/>
      <c r="B29" s="23" t="s">
        <v>101</v>
      </c>
      <c r="C29" s="39" t="e">
        <f>C25</f>
        <v>#DIV/0!</v>
      </c>
      <c r="D29" s="40" t="e">
        <f>IF(C29&lt;5700, "Fail", "Pass")</f>
        <v>#DIV/0!</v>
      </c>
      <c r="E29" s="41" t="e">
        <f>IF(C29&gt;5700, "UCS exceeds min. requirment of 5,700 psi", "UCS below min. requirment of 5,700 psi")</f>
        <v>#DIV/0!</v>
      </c>
      <c r="F29" s="41"/>
      <c r="G29" s="41"/>
      <c r="H29" s="41"/>
      <c r="I29" s="41"/>
      <c r="J29" s="41"/>
      <c r="K29" s="42"/>
      <c r="L29" s="15"/>
      <c r="M29" s="42"/>
      <c r="N29" s="23" t="s">
        <v>101</v>
      </c>
      <c r="O29" s="39" t="e">
        <f>O25</f>
        <v>#DIV/0!</v>
      </c>
      <c r="P29" s="40" t="e">
        <f>IF(O29&lt;5700, "Fail", "Pass")</f>
        <v>#DIV/0!</v>
      </c>
      <c r="Q29" s="41" t="e">
        <f>IF(O29&gt;5700, "UCS exceeds min. requirment of 5,700 psi", "UCS below min. requirment of 5,700 psi")</f>
        <v>#DIV/0!</v>
      </c>
      <c r="R29" s="41"/>
      <c r="S29" s="41"/>
      <c r="T29" s="41"/>
      <c r="U29" s="41"/>
      <c r="V29" s="41"/>
      <c r="W29" s="42"/>
      <c r="X29" s="15"/>
      <c r="Y29" s="42"/>
      <c r="Z29" s="23" t="s">
        <v>101</v>
      </c>
      <c r="AA29" s="39" t="e">
        <f>AA25</f>
        <v>#DIV/0!</v>
      </c>
      <c r="AB29" s="40" t="e">
        <f>IF(AA29&lt;5700, "Fail", "Pass")</f>
        <v>#DIV/0!</v>
      </c>
      <c r="AC29" s="41" t="e">
        <f>IF(AA29&gt;5700, "UCS exceeds min. requirment of 5,700 psi", "UCS below min. requirment of 5,700 psi")</f>
        <v>#DIV/0!</v>
      </c>
      <c r="AD29" s="41"/>
      <c r="AE29" s="41"/>
      <c r="AF29" s="41"/>
      <c r="AG29" s="41"/>
      <c r="AH29" s="41"/>
      <c r="AI29" s="8"/>
      <c r="AK29" s="42"/>
      <c r="AL29" s="23" t="s">
        <v>101</v>
      </c>
      <c r="AM29" s="39" t="e">
        <f>AM25</f>
        <v>#DIV/0!</v>
      </c>
      <c r="AN29" s="40" t="e">
        <f>IF(AM29&lt;5700, "Fail", "Pass")</f>
        <v>#DIV/0!</v>
      </c>
      <c r="AO29" s="41" t="e">
        <f>IF(AM29&gt;5700, "UCS exceeds min. requirment of 5,700 psi", "UCS below min. requirment of 5,700 psi")</f>
        <v>#DIV/0!</v>
      </c>
      <c r="AP29" s="41"/>
      <c r="AQ29" s="41"/>
      <c r="AR29" s="41"/>
      <c r="AS29" s="41"/>
      <c r="AT29" s="41"/>
      <c r="AU29" s="8"/>
    </row>
    <row r="30" spans="1:47" x14ac:dyDescent="0.25">
      <c r="A30" s="8"/>
      <c r="B30" s="23" t="s">
        <v>102</v>
      </c>
      <c r="C30" s="43" t="e">
        <f>ROUND(J20,3)</f>
        <v>#DIV/0!</v>
      </c>
      <c r="D30" s="40" t="e">
        <f>IF(AND(0.185&lt;=C30,C30&lt;=0.215),"Pass","Fail")</f>
        <v>#DIV/0!</v>
      </c>
      <c r="E30" s="41" t="e">
        <f>IF(AND(0.185&lt;=C30,C30&lt;=0.215),"Porosity meets requirements","Porosity does not meet requirements")</f>
        <v>#DIV/0!</v>
      </c>
      <c r="F30" s="41"/>
      <c r="G30" s="41"/>
      <c r="H30" s="41"/>
      <c r="I30" s="41"/>
      <c r="J30" s="41"/>
      <c r="K30" s="42"/>
      <c r="L30" s="15"/>
      <c r="M30" s="42"/>
      <c r="N30" s="23" t="s">
        <v>102</v>
      </c>
      <c r="O30" s="43" t="e">
        <f>ROUND(V20,3)</f>
        <v>#DIV/0!</v>
      </c>
      <c r="P30" s="40" t="e">
        <f>IF(AND(0.185&lt;=O30,O30&lt;=0.215),"Pass","Fail")</f>
        <v>#DIV/0!</v>
      </c>
      <c r="Q30" s="41" t="e">
        <f>IF(AND(0.185&lt;=O30,O30&lt;=0.215),"Porosity meets requirements","Porosity does not meet requirements")</f>
        <v>#DIV/0!</v>
      </c>
      <c r="R30" s="41"/>
      <c r="S30" s="41"/>
      <c r="T30" s="41"/>
      <c r="U30" s="41"/>
      <c r="V30" s="41"/>
      <c r="W30" s="42"/>
      <c r="X30" s="15"/>
      <c r="Y30" s="42"/>
      <c r="Z30" s="23" t="s">
        <v>102</v>
      </c>
      <c r="AA30" s="43" t="e">
        <f>ROUND(AH20,3)</f>
        <v>#DIV/0!</v>
      </c>
      <c r="AB30" s="40" t="e">
        <f>IF(AND(0.185&lt;=AA30,AA30&lt;=0.215),"Pass","Fail")</f>
        <v>#DIV/0!</v>
      </c>
      <c r="AC30" s="41" t="e">
        <f>IF(AND(0.185&lt;=AA30,AA30&lt;=0.215),"Porosity meets requirements","Porosity does not meet requirements")</f>
        <v>#DIV/0!</v>
      </c>
      <c r="AD30" s="41"/>
      <c r="AE30" s="41"/>
      <c r="AF30" s="41"/>
      <c r="AG30" s="41"/>
      <c r="AH30" s="41"/>
      <c r="AI30" s="8"/>
      <c r="AK30" s="42"/>
      <c r="AL30" s="23" t="s">
        <v>102</v>
      </c>
      <c r="AM30" s="43" t="e">
        <f>ROUND(AT20,3)</f>
        <v>#DIV/0!</v>
      </c>
      <c r="AN30" s="40" t="e">
        <f>IF(AND(0.185&lt;=AM30,AM30&lt;=0.215),"Pass","Fail")</f>
        <v>#DIV/0!</v>
      </c>
      <c r="AO30" s="41" t="e">
        <f>IF(AND(0.185&lt;=AM30,AM30&lt;=0.215),"Porosity meets requirements","Porosity does not meet requirements")</f>
        <v>#DIV/0!</v>
      </c>
      <c r="AP30" s="41"/>
      <c r="AQ30" s="41"/>
      <c r="AR30" s="41"/>
      <c r="AS30" s="41"/>
      <c r="AT30" s="41"/>
      <c r="AU30" s="8"/>
    </row>
    <row r="31" spans="1:47" ht="8.25" customHeight="1" x14ac:dyDescent="0.25">
      <c r="A31" s="8"/>
      <c r="K31" s="8"/>
      <c r="M31" s="8"/>
      <c r="W31" s="8"/>
      <c r="Y31" s="8"/>
      <c r="AI31" s="8"/>
      <c r="AK31" s="8"/>
      <c r="AU31" s="8"/>
    </row>
    <row r="32" spans="1:47" ht="15.75" thickBot="1" x14ac:dyDescent="0.3">
      <c r="A32" s="8"/>
      <c r="B32" s="158" t="s">
        <v>60</v>
      </c>
      <c r="C32" s="158"/>
      <c r="D32" s="159"/>
      <c r="E32" s="159"/>
      <c r="F32" s="159"/>
      <c r="G32" s="159"/>
      <c r="H32" s="159"/>
      <c r="I32" s="159"/>
      <c r="J32" s="159"/>
      <c r="K32" s="18"/>
      <c r="L32" s="12"/>
      <c r="M32" s="18"/>
      <c r="N32" s="158" t="s">
        <v>60</v>
      </c>
      <c r="O32" s="158"/>
      <c r="P32" s="159"/>
      <c r="Q32" s="159"/>
      <c r="R32" s="159"/>
      <c r="S32" s="159"/>
      <c r="T32" s="159"/>
      <c r="U32" s="159"/>
      <c r="V32" s="159"/>
      <c r="W32" s="18"/>
      <c r="X32" s="12"/>
      <c r="Y32" s="18"/>
      <c r="Z32" s="158" t="s">
        <v>60</v>
      </c>
      <c r="AA32" s="158"/>
      <c r="AB32" s="159"/>
      <c r="AC32" s="159"/>
      <c r="AD32" s="159"/>
      <c r="AE32" s="159"/>
      <c r="AF32" s="159"/>
      <c r="AG32" s="159"/>
      <c r="AH32" s="159"/>
      <c r="AI32" s="8"/>
      <c r="AK32" s="18"/>
      <c r="AL32" s="158" t="s">
        <v>60</v>
      </c>
      <c r="AM32" s="158"/>
      <c r="AN32" s="159"/>
      <c r="AO32" s="159"/>
      <c r="AP32" s="159"/>
      <c r="AQ32" s="159"/>
      <c r="AR32" s="159"/>
      <c r="AS32" s="159"/>
      <c r="AT32" s="159"/>
      <c r="AU32" s="8"/>
    </row>
    <row r="33" spans="1:47" ht="15.75" thickTop="1" x14ac:dyDescent="0.25">
      <c r="A33" s="8"/>
      <c r="B33" s="44" t="s">
        <v>103</v>
      </c>
      <c r="C33" s="45">
        <f>IF('Published Data Sheet'!$AB$4 = TRUE,'Published Data Sheet'!$B$10,'Published Data Sheet'!$L$10)</f>
        <v>0</v>
      </c>
      <c r="D33" s="10" t="s">
        <v>53</v>
      </c>
      <c r="E33" s="46">
        <f>IF('Published Data Sheet'!$AB$4 = TRUE,'Published Data Sheet'!$D$10,'Published Data Sheet'!$N$10)</f>
        <v>0</v>
      </c>
      <c r="F33" s="46"/>
      <c r="G33" s="46"/>
      <c r="H33" s="46"/>
      <c r="I33" s="46"/>
      <c r="J33" s="46"/>
      <c r="K33" s="47"/>
      <c r="L33" s="48"/>
      <c r="M33" s="47"/>
      <c r="N33" s="44" t="s">
        <v>103</v>
      </c>
      <c r="O33" s="45">
        <f>IF('Published Data Sheet'!$AB$4 = TRUE,'Published Data Sheet'!$B$10,'Published Data Sheet'!$L$10)</f>
        <v>0</v>
      </c>
      <c r="P33" s="10" t="s">
        <v>53</v>
      </c>
      <c r="Q33" s="46">
        <f>IF('Published Data Sheet'!$AB$4 = TRUE,'Published Data Sheet'!$D$10,'Published Data Sheet'!$N$10)</f>
        <v>0</v>
      </c>
      <c r="R33" s="46"/>
      <c r="S33" s="46"/>
      <c r="T33" s="46"/>
      <c r="U33" s="46"/>
      <c r="V33" s="46"/>
      <c r="W33" s="47"/>
      <c r="X33" s="48"/>
      <c r="Y33" s="47"/>
      <c r="Z33" s="44" t="s">
        <v>103</v>
      </c>
      <c r="AA33" s="45">
        <f>IF('Published Data Sheet'!$AB$4 = TRUE,'Published Data Sheet'!$B$10,'Published Data Sheet'!$L$10)</f>
        <v>0</v>
      </c>
      <c r="AB33" s="10" t="s">
        <v>53</v>
      </c>
      <c r="AC33" s="46">
        <f>IF('Published Data Sheet'!$AB$4 = TRUE,'Published Data Sheet'!$D$10,'Published Data Sheet'!$N$10)</f>
        <v>0</v>
      </c>
      <c r="AD33" s="46"/>
      <c r="AE33" s="46"/>
      <c r="AF33" s="46"/>
      <c r="AG33" s="46"/>
      <c r="AH33" s="46"/>
      <c r="AI33" s="8"/>
      <c r="AK33" s="47"/>
      <c r="AL33" s="44" t="s">
        <v>103</v>
      </c>
      <c r="AM33" s="45">
        <f>IF('Published Data Sheet'!$AB$4 = TRUE,'Published Data Sheet'!$B$10,'Published Data Sheet'!$L$10)</f>
        <v>0</v>
      </c>
      <c r="AN33" s="10" t="s">
        <v>53</v>
      </c>
      <c r="AO33" s="46">
        <f>IF('Published Data Sheet'!$AB$4 = TRUE,'Published Data Sheet'!$D$10,'Published Data Sheet'!$N$10)</f>
        <v>0</v>
      </c>
      <c r="AP33" s="46"/>
      <c r="AQ33" s="46"/>
      <c r="AR33" s="46"/>
      <c r="AS33" s="46"/>
      <c r="AT33" s="46"/>
      <c r="AU33" s="8"/>
    </row>
    <row r="34" spans="1:47" x14ac:dyDescent="0.25">
      <c r="A34" s="8"/>
      <c r="B34" s="44" t="s">
        <v>104</v>
      </c>
      <c r="C34" s="45">
        <f>IF('Published Data Sheet'!$AB$4 = TRUE,'Published Data Sheet'!$B$11,'Published Data Sheet'!$L$11)</f>
        <v>0</v>
      </c>
      <c r="D34" s="10" t="s">
        <v>53</v>
      </c>
      <c r="E34" s="46">
        <f>IF('Published Data Sheet'!$AB$4 = TRUE,'Published Data Sheet'!$D$11,'Published Data Sheet'!$N$11)</f>
        <v>0</v>
      </c>
      <c r="F34" s="46"/>
      <c r="G34" s="46"/>
      <c r="H34" s="46"/>
      <c r="I34" s="46"/>
      <c r="J34" s="46"/>
      <c r="K34" s="47"/>
      <c r="L34" s="48"/>
      <c r="M34" s="47"/>
      <c r="N34" s="44" t="s">
        <v>104</v>
      </c>
      <c r="O34" s="45">
        <f>IF('Published Data Sheet'!$AB$4 = TRUE,'Published Data Sheet'!$B$11,'Published Data Sheet'!$L$11)</f>
        <v>0</v>
      </c>
      <c r="P34" s="10" t="s">
        <v>53</v>
      </c>
      <c r="Q34" s="46">
        <f>IF('Published Data Sheet'!$AB$4 = TRUE,'Published Data Sheet'!$D$11,'Published Data Sheet'!$N$11)</f>
        <v>0</v>
      </c>
      <c r="R34" s="46"/>
      <c r="S34" s="46"/>
      <c r="T34" s="46"/>
      <c r="U34" s="46"/>
      <c r="V34" s="46"/>
      <c r="W34" s="47"/>
      <c r="X34" s="48"/>
      <c r="Y34" s="47"/>
      <c r="Z34" s="44" t="s">
        <v>104</v>
      </c>
      <c r="AA34" s="45">
        <f>IF('Published Data Sheet'!$AB$4 = TRUE,'Published Data Sheet'!$B$11,'Published Data Sheet'!$L$11)</f>
        <v>0</v>
      </c>
      <c r="AB34" s="10" t="s">
        <v>53</v>
      </c>
      <c r="AC34" s="46">
        <f>IF('Published Data Sheet'!$AB$4 = TRUE,'Published Data Sheet'!$D$11,'Published Data Sheet'!$N$11)</f>
        <v>0</v>
      </c>
      <c r="AD34" s="46"/>
      <c r="AE34" s="46"/>
      <c r="AF34" s="46"/>
      <c r="AG34" s="46"/>
      <c r="AH34" s="46"/>
      <c r="AI34" s="8"/>
      <c r="AK34" s="47"/>
      <c r="AL34" s="44" t="s">
        <v>104</v>
      </c>
      <c r="AM34" s="45">
        <f>IF('Published Data Sheet'!$AB$4 = TRUE,'Published Data Sheet'!$B$11,'Published Data Sheet'!$L$11)</f>
        <v>0</v>
      </c>
      <c r="AN34" s="10" t="s">
        <v>53</v>
      </c>
      <c r="AO34" s="46">
        <f>IF('Published Data Sheet'!$AB$4 = TRUE,'Published Data Sheet'!$D$11,'Published Data Sheet'!$N$11)</f>
        <v>0</v>
      </c>
      <c r="AP34" s="46"/>
      <c r="AQ34" s="46"/>
      <c r="AR34" s="46"/>
      <c r="AS34" s="46"/>
      <c r="AT34" s="46"/>
      <c r="AU34" s="8"/>
    </row>
    <row r="35" spans="1:47" x14ac:dyDescent="0.25">
      <c r="A35" s="8"/>
      <c r="B35" s="44" t="s">
        <v>105</v>
      </c>
      <c r="C35" s="45">
        <f>IF('Published Data Sheet'!$AB$4 = TRUE,'Published Data Sheet'!$B$12,'Published Data Sheet'!$L$12)</f>
        <v>0</v>
      </c>
      <c r="D35" s="10" t="s">
        <v>53</v>
      </c>
      <c r="E35" s="46">
        <f>IF('Published Data Sheet'!$AB$4 = TRUE,'Published Data Sheet'!$D$12,'Published Data Sheet'!$N$12)</f>
        <v>0</v>
      </c>
      <c r="F35" s="46"/>
      <c r="G35" s="46"/>
      <c r="H35" s="46"/>
      <c r="I35" s="46"/>
      <c r="J35" s="46"/>
      <c r="K35" s="47"/>
      <c r="L35" s="48"/>
      <c r="M35" s="47"/>
      <c r="N35" s="44" t="s">
        <v>105</v>
      </c>
      <c r="O35" s="45">
        <f>IF('Published Data Sheet'!$AB$4 = TRUE,'Published Data Sheet'!$B$12,'Published Data Sheet'!$L$12)</f>
        <v>0</v>
      </c>
      <c r="P35" s="10" t="s">
        <v>53</v>
      </c>
      <c r="Q35" s="46">
        <f>IF('Published Data Sheet'!$AB$4 = TRUE,'Published Data Sheet'!$D$12,'Published Data Sheet'!$N$12)</f>
        <v>0</v>
      </c>
      <c r="R35" s="46"/>
      <c r="S35" s="46"/>
      <c r="T35" s="46"/>
      <c r="U35" s="46"/>
      <c r="V35" s="46"/>
      <c r="W35" s="47"/>
      <c r="X35" s="48"/>
      <c r="Y35" s="47"/>
      <c r="Z35" s="44" t="s">
        <v>105</v>
      </c>
      <c r="AA35" s="45">
        <f>IF('Published Data Sheet'!$AB$4 = TRUE,'Published Data Sheet'!$B$12,'Published Data Sheet'!$L$12)</f>
        <v>0</v>
      </c>
      <c r="AB35" s="10" t="s">
        <v>53</v>
      </c>
      <c r="AC35" s="46">
        <f>IF('Published Data Sheet'!$AB$4 = TRUE,'Published Data Sheet'!$D$12,'Published Data Sheet'!$N$12)</f>
        <v>0</v>
      </c>
      <c r="AD35" s="46"/>
      <c r="AE35" s="46"/>
      <c r="AF35" s="46"/>
      <c r="AG35" s="46"/>
      <c r="AH35" s="46"/>
      <c r="AI35" s="8"/>
      <c r="AK35" s="47"/>
      <c r="AL35" s="44" t="s">
        <v>105</v>
      </c>
      <c r="AM35" s="45">
        <f>IF('Published Data Sheet'!$AB$4 = TRUE,'Published Data Sheet'!$B$12,'Published Data Sheet'!$L$12)</f>
        <v>0</v>
      </c>
      <c r="AN35" s="10" t="s">
        <v>53</v>
      </c>
      <c r="AO35" s="46">
        <f>IF('Published Data Sheet'!$AB$4 = TRUE,'Published Data Sheet'!$D$12,'Published Data Sheet'!$N$12)</f>
        <v>0</v>
      </c>
      <c r="AP35" s="46"/>
      <c r="AQ35" s="46"/>
      <c r="AR35" s="46"/>
      <c r="AS35" s="46"/>
      <c r="AT35" s="46"/>
      <c r="AU35" s="8"/>
    </row>
    <row r="36" spans="1:47" ht="8.25" customHeight="1" x14ac:dyDescent="0.25">
      <c r="A36" s="8"/>
      <c r="B36" s="13"/>
      <c r="C36" s="46"/>
      <c r="E36" s="46"/>
      <c r="F36" s="46"/>
      <c r="G36" s="46"/>
      <c r="H36" s="46"/>
      <c r="I36" s="46"/>
      <c r="J36" s="46"/>
      <c r="K36" s="47"/>
      <c r="L36" s="48"/>
      <c r="M36" s="47"/>
      <c r="N36" s="13"/>
      <c r="O36" s="46"/>
      <c r="Q36" s="46"/>
      <c r="R36" s="46"/>
      <c r="S36" s="46"/>
      <c r="T36" s="46"/>
      <c r="U36" s="46"/>
      <c r="V36" s="46"/>
      <c r="W36" s="47"/>
      <c r="X36" s="48"/>
      <c r="Y36" s="47"/>
      <c r="Z36" s="13"/>
      <c r="AA36" s="46"/>
      <c r="AC36" s="46"/>
      <c r="AD36" s="46"/>
      <c r="AE36" s="46"/>
      <c r="AF36" s="46"/>
      <c r="AG36" s="46"/>
      <c r="AH36" s="46"/>
      <c r="AI36" s="8"/>
      <c r="AK36" s="47"/>
      <c r="AL36" s="13"/>
      <c r="AM36" s="46"/>
      <c r="AO36" s="46"/>
      <c r="AP36" s="46"/>
      <c r="AQ36" s="46"/>
      <c r="AR36" s="46"/>
      <c r="AS36" s="46"/>
      <c r="AT36" s="46"/>
      <c r="AU36" s="8"/>
    </row>
    <row r="37" spans="1:47" ht="15" customHeight="1" x14ac:dyDescent="0.25">
      <c r="A37" s="8"/>
      <c r="B37" s="44" t="s">
        <v>77</v>
      </c>
      <c r="C37" s="49">
        <f>'Published Data Sheet'!O$21</f>
        <v>0</v>
      </c>
      <c r="E37" s="46"/>
      <c r="F37" s="46"/>
      <c r="G37" s="46"/>
      <c r="H37" s="46"/>
      <c r="I37" s="46"/>
      <c r="J37" s="46"/>
      <c r="K37" s="47"/>
      <c r="L37" s="48"/>
      <c r="M37" s="47"/>
      <c r="N37" s="44" t="s">
        <v>77</v>
      </c>
      <c r="O37" s="49">
        <f>'Published Data Sheet'!$O$21</f>
        <v>0</v>
      </c>
      <c r="Q37" s="46"/>
      <c r="R37" s="46"/>
      <c r="S37" s="46"/>
      <c r="T37" s="46"/>
      <c r="U37" s="46"/>
      <c r="V37" s="46"/>
      <c r="W37" s="47"/>
      <c r="X37" s="48"/>
      <c r="Y37" s="47"/>
      <c r="Z37" s="44" t="s">
        <v>77</v>
      </c>
      <c r="AA37" s="49">
        <f>'Published Data Sheet'!$O$21</f>
        <v>0</v>
      </c>
      <c r="AC37" s="46"/>
      <c r="AD37" s="46"/>
      <c r="AE37" s="46"/>
      <c r="AF37" s="46"/>
      <c r="AG37" s="46"/>
      <c r="AH37" s="46"/>
      <c r="AI37" s="8"/>
      <c r="AK37" s="47"/>
      <c r="AL37" s="44" t="s">
        <v>77</v>
      </c>
      <c r="AM37" s="49">
        <f>'Published Data Sheet'!$O$21</f>
        <v>0</v>
      </c>
      <c r="AO37" s="46"/>
      <c r="AP37" s="46"/>
      <c r="AQ37" s="46"/>
      <c r="AR37" s="46"/>
      <c r="AS37" s="46"/>
      <c r="AT37" s="46"/>
      <c r="AU37" s="8"/>
    </row>
    <row r="38" spans="1:47" x14ac:dyDescent="0.25">
      <c r="A38" s="8"/>
      <c r="B38" s="44" t="s">
        <v>76</v>
      </c>
      <c r="C38" s="64"/>
      <c r="D38" s="10" t="str">
        <f>IF(AND(C38&lt;=C37+50,C38&gt;=C37-50),"Pass","Fail")</f>
        <v>Pass</v>
      </c>
      <c r="E38" s="10" t="str">
        <f>IF(AND(C38&lt;=C37+50,C38&gt;=C37-50),"Overburden Pressure is within Tolerance","Overburden Pressure is Outside Tolerance")</f>
        <v>Overburden Pressure is within Tolerance</v>
      </c>
      <c r="F38" s="46"/>
      <c r="G38" s="46"/>
      <c r="H38" s="46"/>
      <c r="I38" s="46"/>
      <c r="J38" s="46"/>
      <c r="K38" s="47"/>
      <c r="L38" s="48"/>
      <c r="M38" s="47"/>
      <c r="N38" s="44" t="s">
        <v>76</v>
      </c>
      <c r="O38" s="64"/>
      <c r="P38" s="10" t="str">
        <f>IF(AND(O38&lt;=O37+50,O38&gt;=O37-50),"Pass","Fail")</f>
        <v>Pass</v>
      </c>
      <c r="Q38" s="10" t="str">
        <f>IF(AND(O38&lt;=O37+50,O38&gt;=O37-50),"Overburden Pressure is within Tolerance","Overburden Pressure is Outside Tolerance")</f>
        <v>Overburden Pressure is within Tolerance</v>
      </c>
      <c r="R38" s="46"/>
      <c r="S38" s="46"/>
      <c r="T38" s="46"/>
      <c r="U38" s="46"/>
      <c r="V38" s="46"/>
      <c r="W38" s="47"/>
      <c r="X38" s="48"/>
      <c r="Y38" s="47"/>
      <c r="Z38" s="44" t="s">
        <v>76</v>
      </c>
      <c r="AA38" s="64"/>
      <c r="AB38" s="10" t="str">
        <f>IF(AND(AA38&lt;=AA37+50,AA38&gt;=AA37-50),"Pass","Fail")</f>
        <v>Pass</v>
      </c>
      <c r="AC38" s="10" t="str">
        <f>IF(AND(AA38&lt;=AA37+50,AA38&gt;=AA37-50),"Overburden Pressure is within Tolerance","Overburden Pressure is Outside Tolerance")</f>
        <v>Overburden Pressure is within Tolerance</v>
      </c>
      <c r="AD38" s="46"/>
      <c r="AE38" s="46"/>
      <c r="AF38" s="46"/>
      <c r="AG38" s="46"/>
      <c r="AH38" s="46"/>
      <c r="AI38" s="8"/>
      <c r="AK38" s="47"/>
      <c r="AL38" s="44" t="s">
        <v>76</v>
      </c>
      <c r="AM38" s="64"/>
      <c r="AN38" s="10" t="str">
        <f>IF(AND(AM38&lt;=AM37+50,AM38&gt;=AM37-50),"Pass","Fail")</f>
        <v>Pass</v>
      </c>
      <c r="AO38" s="10" t="str">
        <f>IF(AND(AM38&lt;=AM37+50,AM38&gt;=AM37-50),"Overburden Pressure is within Tolerance","Overburden Pressure is Outside Tolerance")</f>
        <v>Overburden Pressure is within Tolerance</v>
      </c>
      <c r="AP38" s="46"/>
      <c r="AQ38" s="46"/>
      <c r="AR38" s="46"/>
      <c r="AS38" s="46"/>
      <c r="AT38" s="46"/>
      <c r="AU38" s="8"/>
    </row>
    <row r="39" spans="1:47" x14ac:dyDescent="0.25">
      <c r="A39" s="8"/>
      <c r="B39" s="44" t="s">
        <v>78</v>
      </c>
      <c r="C39" s="45">
        <v>0</v>
      </c>
      <c r="F39" s="46"/>
      <c r="G39" s="46"/>
      <c r="H39" s="46"/>
      <c r="I39" s="46"/>
      <c r="J39" s="46"/>
      <c r="K39" s="47"/>
      <c r="L39" s="48"/>
      <c r="M39" s="47"/>
      <c r="N39" s="44" t="s">
        <v>78</v>
      </c>
      <c r="O39" s="45">
        <v>0</v>
      </c>
      <c r="R39" s="46"/>
      <c r="S39" s="46"/>
      <c r="T39" s="46"/>
      <c r="U39" s="46"/>
      <c r="V39" s="46"/>
      <c r="W39" s="47"/>
      <c r="X39" s="48"/>
      <c r="Y39" s="47"/>
      <c r="Z39" s="44" t="s">
        <v>78</v>
      </c>
      <c r="AA39" s="45">
        <v>0</v>
      </c>
      <c r="AD39" s="46"/>
      <c r="AE39" s="46"/>
      <c r="AF39" s="46"/>
      <c r="AG39" s="46"/>
      <c r="AH39" s="46"/>
      <c r="AI39" s="8"/>
      <c r="AK39" s="47"/>
      <c r="AL39" s="44" t="s">
        <v>78</v>
      </c>
      <c r="AM39" s="45">
        <v>0</v>
      </c>
      <c r="AP39" s="46"/>
      <c r="AQ39" s="46"/>
      <c r="AR39" s="46"/>
      <c r="AS39" s="46"/>
      <c r="AT39" s="46"/>
      <c r="AU39" s="8"/>
    </row>
    <row r="40" spans="1:47" x14ac:dyDescent="0.25">
      <c r="A40" s="8"/>
      <c r="B40" s="44" t="s">
        <v>74</v>
      </c>
      <c r="C40" s="64"/>
      <c r="D40" s="10" t="str">
        <f>IF(AND(C40&lt;=C39+50,C40&gt;=C39-50),"Pass","Fail")</f>
        <v>Pass</v>
      </c>
      <c r="E40" s="10" t="str">
        <f>IF(AND(C40&lt;=C39+50,C40&gt;=C39-50),"Pore Pressure is within Tolerance","Pore Pressure is Outside Tolerance")</f>
        <v>Pore Pressure is within Tolerance</v>
      </c>
      <c r="F40" s="46"/>
      <c r="G40" s="46"/>
      <c r="H40" s="46"/>
      <c r="I40" s="46"/>
      <c r="J40" s="46"/>
      <c r="K40" s="47"/>
      <c r="L40" s="48"/>
      <c r="M40" s="47"/>
      <c r="N40" s="44" t="s">
        <v>74</v>
      </c>
      <c r="O40" s="64"/>
      <c r="P40" s="10" t="str">
        <f>IF(AND(O40&lt;=O39+50,O40&gt;=O39-50),"Pass","Fail")</f>
        <v>Pass</v>
      </c>
      <c r="Q40" s="10" t="str">
        <f>IF(AND(O40&lt;=O39+50,O40&gt;=O39-50),"Pore Pressure is within Tolerance","Pore Pressure is Outside Tolerance")</f>
        <v>Pore Pressure is within Tolerance</v>
      </c>
      <c r="R40" s="46"/>
      <c r="S40" s="46"/>
      <c r="T40" s="46"/>
      <c r="U40" s="46"/>
      <c r="V40" s="46"/>
      <c r="W40" s="47"/>
      <c r="X40" s="48"/>
      <c r="Y40" s="47"/>
      <c r="Z40" s="44" t="s">
        <v>74</v>
      </c>
      <c r="AA40" s="64"/>
      <c r="AB40" s="10" t="str">
        <f>IF(AND(AA40&lt;=AA39+50,AA40&gt;=AA39-50),"Pass","Fail")</f>
        <v>Pass</v>
      </c>
      <c r="AC40" s="10" t="str">
        <f>IF(AND(AA40&lt;=AA39+50,AA40&gt;=AA39-50),"Pore Pressure is within Tolerance","Pore Pressure is Outside Tolerance")</f>
        <v>Pore Pressure is within Tolerance</v>
      </c>
      <c r="AD40" s="46"/>
      <c r="AE40" s="46"/>
      <c r="AF40" s="46"/>
      <c r="AG40" s="46"/>
      <c r="AH40" s="46"/>
      <c r="AI40" s="8"/>
      <c r="AK40" s="47"/>
      <c r="AL40" s="44" t="s">
        <v>74</v>
      </c>
      <c r="AM40" s="64"/>
      <c r="AN40" s="10" t="str">
        <f>IF(AND(AM40&lt;=AM39+50,AM40&gt;=AM39-50),"Pass","Fail")</f>
        <v>Pass</v>
      </c>
      <c r="AO40" s="10" t="str">
        <f>IF(AND(AM40&lt;=AM39+50,AM40&gt;=AM39-50),"Pore Pressure is within Tolerance","Pore Pressure is Outside Tolerance")</f>
        <v>Pore Pressure is within Tolerance</v>
      </c>
      <c r="AP40" s="46"/>
      <c r="AQ40" s="46"/>
      <c r="AR40" s="46"/>
      <c r="AS40" s="46"/>
      <c r="AT40" s="46"/>
      <c r="AU40" s="8"/>
    </row>
    <row r="41" spans="1:47" ht="8.25" customHeight="1" x14ac:dyDescent="0.25">
      <c r="A41" s="8"/>
      <c r="B41" s="50"/>
      <c r="C41" s="46"/>
      <c r="D41" s="46"/>
      <c r="E41" s="46"/>
      <c r="F41" s="46"/>
      <c r="G41" s="46"/>
      <c r="H41" s="46"/>
      <c r="I41" s="46"/>
      <c r="J41" s="46"/>
      <c r="K41" s="47"/>
      <c r="L41" s="48"/>
      <c r="M41" s="47"/>
      <c r="N41" s="50"/>
      <c r="O41" s="46"/>
      <c r="P41" s="46"/>
      <c r="Q41" s="46"/>
      <c r="R41" s="46"/>
      <c r="S41" s="46"/>
      <c r="T41" s="46"/>
      <c r="U41" s="46"/>
      <c r="V41" s="46"/>
      <c r="W41" s="47"/>
      <c r="X41" s="48"/>
      <c r="Y41" s="47"/>
      <c r="Z41" s="50"/>
      <c r="AA41" s="46"/>
      <c r="AB41" s="46"/>
      <c r="AC41" s="46"/>
      <c r="AD41" s="46"/>
      <c r="AE41" s="46"/>
      <c r="AF41" s="46"/>
      <c r="AG41" s="46"/>
      <c r="AH41" s="46"/>
      <c r="AI41" s="8"/>
      <c r="AK41" s="47"/>
      <c r="AL41" s="50"/>
      <c r="AM41" s="46"/>
      <c r="AN41" s="46"/>
      <c r="AO41" s="46"/>
      <c r="AP41" s="46"/>
      <c r="AQ41" s="46"/>
      <c r="AR41" s="46"/>
      <c r="AS41" s="46"/>
      <c r="AT41" s="46"/>
      <c r="AU41" s="8"/>
    </row>
    <row r="42" spans="1:47" ht="15.75" thickBot="1" x14ac:dyDescent="0.3">
      <c r="A42" s="8"/>
      <c r="B42" s="160" t="s">
        <v>62</v>
      </c>
      <c r="C42" s="160"/>
      <c r="D42" s="160"/>
      <c r="E42" s="160"/>
      <c r="F42" s="160"/>
      <c r="G42" s="160"/>
      <c r="H42" s="160"/>
      <c r="I42" s="160"/>
      <c r="J42" s="160"/>
      <c r="K42" s="51"/>
      <c r="L42" s="52"/>
      <c r="M42" s="51"/>
      <c r="N42" s="160" t="s">
        <v>62</v>
      </c>
      <c r="O42" s="160"/>
      <c r="P42" s="160"/>
      <c r="Q42" s="160"/>
      <c r="R42" s="160"/>
      <c r="S42" s="160"/>
      <c r="T42" s="160"/>
      <c r="U42" s="160"/>
      <c r="V42" s="160"/>
      <c r="W42" s="51"/>
      <c r="X42" s="52"/>
      <c r="Y42" s="51"/>
      <c r="Z42" s="160" t="s">
        <v>62</v>
      </c>
      <c r="AA42" s="160"/>
      <c r="AB42" s="160"/>
      <c r="AC42" s="160"/>
      <c r="AD42" s="160"/>
      <c r="AE42" s="160"/>
      <c r="AF42" s="160"/>
      <c r="AG42" s="160"/>
      <c r="AH42" s="160"/>
      <c r="AI42" s="8"/>
      <c r="AK42" s="51"/>
      <c r="AL42" s="160" t="s">
        <v>62</v>
      </c>
      <c r="AM42" s="160"/>
      <c r="AN42" s="160"/>
      <c r="AO42" s="160"/>
      <c r="AP42" s="160"/>
      <c r="AQ42" s="160"/>
      <c r="AR42" s="160"/>
      <c r="AS42" s="160"/>
      <c r="AT42" s="160"/>
      <c r="AU42" s="8"/>
    </row>
    <row r="43" spans="1:47" ht="15.75" thickTop="1" x14ac:dyDescent="0.25">
      <c r="A43" s="8"/>
      <c r="B43" s="53" t="s">
        <v>6</v>
      </c>
      <c r="C43" s="5"/>
      <c r="K43" s="8"/>
      <c r="M43" s="8"/>
      <c r="N43" s="53" t="s">
        <v>6</v>
      </c>
      <c r="O43" s="5"/>
      <c r="W43" s="8"/>
      <c r="Y43" s="8"/>
      <c r="Z43" s="53" t="s">
        <v>6</v>
      </c>
      <c r="AA43" s="5"/>
      <c r="AI43" s="8"/>
      <c r="AK43" s="8"/>
      <c r="AL43" s="53" t="s">
        <v>6</v>
      </c>
      <c r="AM43" s="5"/>
      <c r="AU43" s="8"/>
    </row>
    <row r="44" spans="1:47" x14ac:dyDescent="0.25">
      <c r="A44" s="8"/>
      <c r="B44" s="44" t="s">
        <v>57</v>
      </c>
      <c r="C44" s="29">
        <f>J14-C43</f>
        <v>0</v>
      </c>
      <c r="D44" s="54" t="str">
        <f>IF(C44&gt;=3,"Pass", "Fail")</f>
        <v>Fail</v>
      </c>
      <c r="E44" s="55" t="str">
        <f>IF(C44&gt;=3,"Satisfies 3 Inch Minimum Undamaged Core", "Fails 3 Inch Minimum Undamaged Core")</f>
        <v>Fails 3 Inch Minimum Undamaged Core</v>
      </c>
      <c r="F44" s="55"/>
      <c r="G44" s="55"/>
      <c r="H44" s="55"/>
      <c r="I44" s="55"/>
      <c r="J44" s="56"/>
      <c r="K44" s="57"/>
      <c r="L44" s="12"/>
      <c r="M44" s="58"/>
      <c r="N44" s="44" t="s">
        <v>57</v>
      </c>
      <c r="O44" s="29">
        <f>V14-O43</f>
        <v>0</v>
      </c>
      <c r="P44" s="54" t="str">
        <f>IF(O44&gt;=3,"Pass", "Fail")</f>
        <v>Fail</v>
      </c>
      <c r="Q44" s="55" t="str">
        <f>IF(O44&gt;=3,"Satisfies 3 Inch Minimum Undamaged Core", "Fails 3 Inch Minimum Undamaged Core")</f>
        <v>Fails 3 Inch Minimum Undamaged Core</v>
      </c>
      <c r="R44" s="55"/>
      <c r="S44" s="55"/>
      <c r="T44" s="55"/>
      <c r="U44" s="55"/>
      <c r="V44" s="56"/>
      <c r="W44" s="57"/>
      <c r="X44" s="12"/>
      <c r="Y44" s="58"/>
      <c r="Z44" s="44" t="s">
        <v>57</v>
      </c>
      <c r="AA44" s="29">
        <f>AH14-AA43</f>
        <v>0</v>
      </c>
      <c r="AB44" s="54" t="str">
        <f>IF(AA44&gt;=3,"Pass", "Fail")</f>
        <v>Fail</v>
      </c>
      <c r="AC44" s="55" t="str">
        <f>IF(AA44&gt;=3,"Satisfies 3 Inch Minimum Undamaged Core", "Fails 3 Inch Minimum Undamaged Core")</f>
        <v>Fails 3 Inch Minimum Undamaged Core</v>
      </c>
      <c r="AD44" s="55"/>
      <c r="AE44" s="55"/>
      <c r="AF44" s="55"/>
      <c r="AG44" s="55"/>
      <c r="AH44" s="56"/>
      <c r="AI44" s="8"/>
      <c r="AK44" s="58"/>
      <c r="AL44" s="44" t="s">
        <v>57</v>
      </c>
      <c r="AM44" s="29">
        <f>AT14-AM43</f>
        <v>0</v>
      </c>
      <c r="AN44" s="54" t="str">
        <f>IF(AM44&gt;=3,"Pass", "Fail")</f>
        <v>Fail</v>
      </c>
      <c r="AO44" s="55" t="str">
        <f>IF(AM44&gt;=3,"Satisfies 3 Inch Minimum Undamaged Core", "Fails 3 Inch Minimum Undamaged Core")</f>
        <v>Fails 3 Inch Minimum Undamaged Core</v>
      </c>
      <c r="AP44" s="55"/>
      <c r="AQ44" s="55"/>
      <c r="AR44" s="55"/>
      <c r="AS44" s="55"/>
      <c r="AT44" s="56"/>
      <c r="AU44" s="8"/>
    </row>
    <row r="45" spans="1:47" x14ac:dyDescent="0.25">
      <c r="A45" s="8"/>
      <c r="B45" s="44" t="s">
        <v>7</v>
      </c>
      <c r="C45" s="29">
        <f>SUM(C33,C34,C43)</f>
        <v>0</v>
      </c>
      <c r="E45" s="19"/>
      <c r="K45" s="8"/>
      <c r="M45" s="8"/>
      <c r="N45" s="44" t="s">
        <v>7</v>
      </c>
      <c r="O45" s="29">
        <f>SUM(O33,O34,O43)</f>
        <v>0</v>
      </c>
      <c r="Q45" s="19"/>
      <c r="W45" s="8"/>
      <c r="Y45" s="8"/>
      <c r="Z45" s="44" t="s">
        <v>7</v>
      </c>
      <c r="AA45" s="29">
        <f>SUM(AA33,AA34,AA43)</f>
        <v>0</v>
      </c>
      <c r="AC45" s="19"/>
      <c r="AI45" s="8"/>
      <c r="AK45" s="8"/>
      <c r="AL45" s="44" t="s">
        <v>7</v>
      </c>
      <c r="AM45" s="29">
        <f>SUM(AM33,AM34,AM43)</f>
        <v>0</v>
      </c>
      <c r="AO45" s="19"/>
      <c r="AU45" s="8"/>
    </row>
    <row r="46" spans="1:47" x14ac:dyDescent="0.25">
      <c r="A46" s="8"/>
      <c r="B46" s="44" t="s">
        <v>111</v>
      </c>
      <c r="C46" s="65"/>
      <c r="D46" s="54" t="str">
        <f>IF(C46&lt;0.75, "Fail", "Pass")</f>
        <v>Fail</v>
      </c>
      <c r="E46" s="55" t="str">
        <f>IF(C46&lt;0.75, "Perforation Deviated too Far From Central Axis", " Perforation is Within Target Boundry")</f>
        <v>Perforation Deviated too Far From Central Axis</v>
      </c>
      <c r="F46" s="16"/>
      <c r="G46" s="16"/>
      <c r="H46" s="16"/>
      <c r="I46" s="16"/>
      <c r="J46" s="16"/>
      <c r="K46" s="8"/>
      <c r="M46" s="8"/>
      <c r="N46" s="44" t="s">
        <v>111</v>
      </c>
      <c r="O46" s="65"/>
      <c r="P46" s="54" t="str">
        <f>IF(O46&lt;0.75, "Fail", "Pass")</f>
        <v>Fail</v>
      </c>
      <c r="Q46" s="55" t="str">
        <f>IF(O46&lt;0.75, "Perforation Deviated too Far From Central Axis", " Perforation is Within Target Boundry")</f>
        <v>Perforation Deviated too Far From Central Axis</v>
      </c>
      <c r="R46" s="16"/>
      <c r="S46" s="16"/>
      <c r="T46" s="16"/>
      <c r="U46" s="16"/>
      <c r="V46" s="16"/>
      <c r="W46" s="8"/>
      <c r="Y46" s="8"/>
      <c r="Z46" s="44" t="s">
        <v>111</v>
      </c>
      <c r="AA46" s="65"/>
      <c r="AB46" s="54" t="str">
        <f>IF(AA46&lt;0.75, "Fail", "Pass")</f>
        <v>Fail</v>
      </c>
      <c r="AC46" s="55" t="str">
        <f>IF(AA46&lt;0.75, "Perforation Deviated too Far From Central Axis", " Perforation is Within Target Boundry")</f>
        <v>Perforation Deviated too Far From Central Axis</v>
      </c>
      <c r="AD46" s="16"/>
      <c r="AE46" s="16"/>
      <c r="AF46" s="16"/>
      <c r="AG46" s="16"/>
      <c r="AH46" s="16"/>
      <c r="AI46" s="8"/>
      <c r="AK46" s="8"/>
      <c r="AL46" s="44" t="s">
        <v>111</v>
      </c>
      <c r="AM46" s="65"/>
      <c r="AN46" s="54" t="str">
        <f>IF(AM46&lt;0.75, "Fail", "Pass")</f>
        <v>Fail</v>
      </c>
      <c r="AO46" s="55" t="str">
        <f>IF(AM46&lt;0.75, "Perforation Deviated too Far From Central Axis", " Perforation is Within Target Boundry")</f>
        <v>Perforation Deviated too Far From Central Axis</v>
      </c>
      <c r="AP46" s="16"/>
      <c r="AQ46" s="16"/>
      <c r="AR46" s="16"/>
      <c r="AS46" s="16"/>
      <c r="AT46" s="16"/>
      <c r="AU46" s="8"/>
    </row>
    <row r="47" spans="1:47" ht="8.25" customHeight="1" x14ac:dyDescent="0.25">
      <c r="A47" s="8"/>
      <c r="C47" s="59"/>
      <c r="K47" s="8"/>
      <c r="M47" s="8"/>
      <c r="O47" s="59"/>
      <c r="W47" s="8"/>
      <c r="Y47" s="8"/>
      <c r="AA47" s="59"/>
      <c r="AI47" s="8"/>
      <c r="AK47" s="8"/>
      <c r="AM47" s="59"/>
      <c r="AU47" s="8"/>
    </row>
    <row r="48" spans="1:47" x14ac:dyDescent="0.25">
      <c r="A48" s="8"/>
      <c r="B48" s="45" t="s">
        <v>65</v>
      </c>
      <c r="C48" s="6"/>
      <c r="D48" s="46"/>
      <c r="E48" s="46"/>
      <c r="K48" s="8"/>
      <c r="M48" s="8"/>
      <c r="N48" s="45" t="s">
        <v>65</v>
      </c>
      <c r="O48" s="6"/>
      <c r="P48" s="46"/>
      <c r="Q48" s="46"/>
      <c r="W48" s="8"/>
      <c r="Y48" s="8"/>
      <c r="Z48" s="45" t="s">
        <v>65</v>
      </c>
      <c r="AA48" s="6"/>
      <c r="AB48" s="46"/>
      <c r="AC48" s="46"/>
      <c r="AI48" s="8"/>
      <c r="AK48" s="8"/>
      <c r="AL48" s="45" t="s">
        <v>65</v>
      </c>
      <c r="AM48" s="6"/>
      <c r="AN48" s="46"/>
      <c r="AO48" s="46"/>
      <c r="AU48" s="8"/>
    </row>
    <row r="49" spans="1:47" x14ac:dyDescent="0.25">
      <c r="A49" s="8"/>
      <c r="B49" s="45" t="s">
        <v>66</v>
      </c>
      <c r="C49" s="6"/>
      <c r="D49" s="46"/>
      <c r="E49" s="46"/>
      <c r="K49" s="8"/>
      <c r="M49" s="8"/>
      <c r="N49" s="45" t="s">
        <v>66</v>
      </c>
      <c r="O49" s="6"/>
      <c r="P49" s="46"/>
      <c r="Q49" s="46"/>
      <c r="W49" s="8"/>
      <c r="Y49" s="8"/>
      <c r="Z49" s="45" t="s">
        <v>66</v>
      </c>
      <c r="AA49" s="6"/>
      <c r="AB49" s="46"/>
      <c r="AC49" s="46"/>
      <c r="AI49" s="8"/>
      <c r="AK49" s="8"/>
      <c r="AL49" s="45" t="s">
        <v>66</v>
      </c>
      <c r="AM49" s="6"/>
      <c r="AN49" s="46"/>
      <c r="AO49" s="46"/>
      <c r="AU49" s="8"/>
    </row>
    <row r="50" spans="1:47" x14ac:dyDescent="0.25">
      <c r="A50" s="8"/>
      <c r="B50" s="45" t="s">
        <v>67</v>
      </c>
      <c r="C50" s="60" t="e">
        <f>AVERAGE(C48:C49)</f>
        <v>#DIV/0!</v>
      </c>
      <c r="D50" s="46"/>
      <c r="E50" s="46"/>
      <c r="K50" s="8"/>
      <c r="M50" s="8"/>
      <c r="N50" s="45" t="s">
        <v>67</v>
      </c>
      <c r="O50" s="60" t="e">
        <f>AVERAGE(O48:O49)</f>
        <v>#DIV/0!</v>
      </c>
      <c r="P50" s="46"/>
      <c r="Q50" s="46"/>
      <c r="W50" s="8"/>
      <c r="Y50" s="8"/>
      <c r="Z50" s="45" t="s">
        <v>67</v>
      </c>
      <c r="AA50" s="60" t="e">
        <f>AVERAGE(AA48:AA49)</f>
        <v>#DIV/0!</v>
      </c>
      <c r="AB50" s="46"/>
      <c r="AC50" s="46"/>
      <c r="AI50" s="8"/>
      <c r="AK50" s="8"/>
      <c r="AL50" s="45" t="s">
        <v>67</v>
      </c>
      <c r="AM50" s="60" t="e">
        <f>AVERAGE(AM48:AM49)</f>
        <v>#DIV/0!</v>
      </c>
      <c r="AN50" s="46"/>
      <c r="AO50" s="46"/>
      <c r="AU50" s="8"/>
    </row>
    <row r="51" spans="1:47" ht="8.25" customHeight="1" x14ac:dyDescent="0.25">
      <c r="A51" s="8"/>
      <c r="B51" s="46"/>
      <c r="C51" s="61"/>
      <c r="D51" s="46"/>
      <c r="E51" s="46"/>
      <c r="K51" s="8"/>
      <c r="M51" s="8"/>
      <c r="N51" s="46"/>
      <c r="O51" s="61"/>
      <c r="P51" s="46"/>
      <c r="Q51" s="46"/>
      <c r="W51" s="8"/>
      <c r="Y51" s="8"/>
      <c r="Z51" s="46"/>
      <c r="AA51" s="61"/>
      <c r="AB51" s="46"/>
      <c r="AC51" s="46"/>
      <c r="AI51" s="8"/>
      <c r="AK51" s="8"/>
      <c r="AL51" s="46"/>
      <c r="AM51" s="61"/>
      <c r="AN51" s="46"/>
      <c r="AO51" s="46"/>
      <c r="AU51" s="8"/>
    </row>
    <row r="52" spans="1:47" x14ac:dyDescent="0.25">
      <c r="A52" s="8"/>
      <c r="B52" s="170" t="e">
        <f>IF(AND(D29="Pass",D30="Pass",D44="Pass",D46="Pass", D38="Pass", D40="Pass"),"Test Shot is Valid for Reporting","Test Shot did not Meet all Requirements for Reporting")</f>
        <v>#DIV/0!</v>
      </c>
      <c r="C52" s="170"/>
      <c r="D52" s="170"/>
      <c r="E52" s="170"/>
      <c r="F52" s="170"/>
      <c r="G52" s="170"/>
      <c r="H52" s="170"/>
      <c r="I52" s="170"/>
      <c r="J52" s="170"/>
      <c r="K52" s="8"/>
      <c r="M52" s="8"/>
      <c r="N52" s="170" t="e">
        <f>IF(AND(P29="Pass",P30="Pass",P44="Pass",P46="Pass", P38="Pass", P40="Pass"),"Test Shot is Valid for Reporting","Test Shot did not Meet all Requirements for Reporting")</f>
        <v>#DIV/0!</v>
      </c>
      <c r="O52" s="170"/>
      <c r="P52" s="170"/>
      <c r="Q52" s="170"/>
      <c r="R52" s="170"/>
      <c r="S52" s="170"/>
      <c r="T52" s="170"/>
      <c r="U52" s="170"/>
      <c r="V52" s="170"/>
      <c r="W52" s="8"/>
      <c r="Y52" s="8"/>
      <c r="Z52" s="170" t="e">
        <f>IF(AND(AB29="Pass",AB30="Pass",AB44="Pass",AB46="Pass", AB38="Pass", AB40="Pass"),"Test Shot is Valid for Reporting","Test Shot did not Meet all Requirements for Reporting")</f>
        <v>#DIV/0!</v>
      </c>
      <c r="AA52" s="170"/>
      <c r="AB52" s="170"/>
      <c r="AC52" s="170"/>
      <c r="AD52" s="170"/>
      <c r="AE52" s="170"/>
      <c r="AF52" s="170"/>
      <c r="AG52" s="170"/>
      <c r="AH52" s="170"/>
      <c r="AI52" s="8"/>
      <c r="AK52" s="8"/>
      <c r="AL52" s="170" t="e">
        <f>IF(AND(AN29="Pass",AN30="Pass",AN44="Pass",AN46="Pass", AN38="Pass", AN40="Pass"),"Test Shot is Valid for Reporting","Test Shot did not Meet all Requirements for Reporting")</f>
        <v>#DIV/0!</v>
      </c>
      <c r="AM52" s="170"/>
      <c r="AN52" s="170"/>
      <c r="AO52" s="170"/>
      <c r="AP52" s="170"/>
      <c r="AQ52" s="170"/>
      <c r="AR52" s="170"/>
      <c r="AS52" s="170"/>
      <c r="AT52" s="170"/>
      <c r="AU52" s="8"/>
    </row>
    <row r="53" spans="1:47" ht="9" customHeight="1" x14ac:dyDescent="0.25">
      <c r="A53" s="8"/>
      <c r="B53" s="46"/>
      <c r="C53" s="62"/>
      <c r="D53" s="46"/>
      <c r="E53" s="46"/>
      <c r="K53" s="8"/>
      <c r="M53" s="8"/>
      <c r="N53" s="46"/>
      <c r="O53" s="62"/>
      <c r="P53" s="46"/>
      <c r="Q53" s="46"/>
      <c r="W53" s="8"/>
      <c r="Y53" s="8"/>
      <c r="Z53" s="46"/>
      <c r="AA53" s="62"/>
      <c r="AB53" s="46"/>
      <c r="AC53" s="46"/>
      <c r="AI53" s="8"/>
      <c r="AK53" s="8"/>
      <c r="AL53" s="46"/>
      <c r="AM53" s="62"/>
      <c r="AN53" s="46"/>
      <c r="AO53" s="46"/>
      <c r="AU53" s="8"/>
    </row>
    <row r="54" spans="1:47" ht="5.25" customHeight="1" x14ac:dyDescent="0.25">
      <c r="A54" s="8"/>
      <c r="B54" s="8"/>
      <c r="C54" s="8"/>
      <c r="D54" s="8"/>
      <c r="E54" s="8"/>
      <c r="F54" s="8"/>
      <c r="G54" s="8"/>
      <c r="H54" s="8"/>
      <c r="I54" s="8"/>
      <c r="J54" s="8"/>
      <c r="K54" s="8"/>
      <c r="M54" s="8"/>
      <c r="N54" s="8"/>
      <c r="O54" s="8"/>
      <c r="P54" s="8"/>
      <c r="Q54" s="8"/>
      <c r="R54" s="8"/>
      <c r="S54" s="8"/>
      <c r="T54" s="8"/>
      <c r="U54" s="8"/>
      <c r="V54" s="8"/>
      <c r="W54" s="8"/>
      <c r="Y54" s="8"/>
      <c r="Z54" s="8"/>
      <c r="AA54" s="8"/>
      <c r="AB54" s="8"/>
      <c r="AC54" s="8"/>
      <c r="AD54" s="8"/>
      <c r="AE54" s="8"/>
      <c r="AF54" s="8"/>
      <c r="AG54" s="8"/>
      <c r="AH54" s="8"/>
      <c r="AI54" s="8"/>
      <c r="AK54" s="8"/>
      <c r="AL54" s="8"/>
      <c r="AM54" s="8"/>
      <c r="AN54" s="8"/>
      <c r="AO54" s="8"/>
      <c r="AP54" s="8"/>
      <c r="AQ54" s="8"/>
      <c r="AR54" s="8"/>
      <c r="AS54" s="8"/>
      <c r="AT54" s="8"/>
      <c r="AU54" s="8"/>
    </row>
    <row r="58" spans="1:47" hidden="1" x14ac:dyDescent="0.25"/>
    <row r="59" spans="1:47" hidden="1" x14ac:dyDescent="0.25">
      <c r="B59" s="10" t="s">
        <v>80</v>
      </c>
    </row>
    <row r="60" spans="1:47" hidden="1" x14ac:dyDescent="0.25"/>
    <row r="61" spans="1:47" hidden="1" x14ac:dyDescent="0.25">
      <c r="B61" s="10" t="s">
        <v>82</v>
      </c>
    </row>
    <row r="62" spans="1:47" hidden="1" x14ac:dyDescent="0.25">
      <c r="B62" s="10" t="s">
        <v>81</v>
      </c>
    </row>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sheetData>
  <sheetProtection sheet="1" objects="1" scenarios="1"/>
  <mergeCells count="64">
    <mergeCell ref="AL32:AT32"/>
    <mergeCell ref="AL42:AT42"/>
    <mergeCell ref="B52:J52"/>
    <mergeCell ref="N52:V52"/>
    <mergeCell ref="Z52:AH52"/>
    <mergeCell ref="AL52:AT52"/>
    <mergeCell ref="B32:J32"/>
    <mergeCell ref="N32:V32"/>
    <mergeCell ref="Z32:AH32"/>
    <mergeCell ref="B42:J42"/>
    <mergeCell ref="N42:V42"/>
    <mergeCell ref="Z42:AH42"/>
    <mergeCell ref="AM26:AR26"/>
    <mergeCell ref="B28:J28"/>
    <mergeCell ref="N28:V28"/>
    <mergeCell ref="Z28:AH28"/>
    <mergeCell ref="AL28:AT28"/>
    <mergeCell ref="C26:H26"/>
    <mergeCell ref="O26:T26"/>
    <mergeCell ref="AA26:AF26"/>
    <mergeCell ref="AM11:AO11"/>
    <mergeCell ref="AP11:AR11"/>
    <mergeCell ref="AT11:AT12"/>
    <mergeCell ref="C25:H25"/>
    <mergeCell ref="O25:T25"/>
    <mergeCell ref="AA25:AF25"/>
    <mergeCell ref="AM25:AR25"/>
    <mergeCell ref="R11:T11"/>
    <mergeCell ref="V11:V12"/>
    <mergeCell ref="AA11:AC11"/>
    <mergeCell ref="AD11:AF11"/>
    <mergeCell ref="AH11:AH12"/>
    <mergeCell ref="C11:E11"/>
    <mergeCell ref="F11:H11"/>
    <mergeCell ref="J11:J12"/>
    <mergeCell ref="O11:Q11"/>
    <mergeCell ref="AM8:AN8"/>
    <mergeCell ref="B10:J10"/>
    <mergeCell ref="N10:V10"/>
    <mergeCell ref="Z10:AH10"/>
    <mergeCell ref="AL10:AT10"/>
    <mergeCell ref="AL2:AT2"/>
    <mergeCell ref="AM3:AT3"/>
    <mergeCell ref="AM4:AT4"/>
    <mergeCell ref="AM5:AO5"/>
    <mergeCell ref="AM7:AT7"/>
    <mergeCell ref="B2:J2"/>
    <mergeCell ref="N2:V2"/>
    <mergeCell ref="Z2:AH2"/>
    <mergeCell ref="C3:J3"/>
    <mergeCell ref="O3:V3"/>
    <mergeCell ref="AA3:AH3"/>
    <mergeCell ref="C4:J4"/>
    <mergeCell ref="O4:V4"/>
    <mergeCell ref="AA4:AH4"/>
    <mergeCell ref="C5:E5"/>
    <mergeCell ref="O5:Q5"/>
    <mergeCell ref="AA5:AC5"/>
    <mergeCell ref="C7:J7"/>
    <mergeCell ref="O7:V7"/>
    <mergeCell ref="AA7:AH7"/>
    <mergeCell ref="C8:D8"/>
    <mergeCell ref="O8:P8"/>
    <mergeCell ref="AA8:AB8"/>
  </mergeCells>
  <conditionalFormatting sqref="B52:J52">
    <cfRule type="expression" dxfId="7" priority="8">
      <formula>$B$52="Test Shot did not Meet all Requirements for Reporting"</formula>
    </cfRule>
  </conditionalFormatting>
  <conditionalFormatting sqref="C5:E5 C8:D8 C13:H14 J13:J14 J18:J19 C22:H23 C38 C40 C43 C46 C48:C49">
    <cfRule type="expression" dxfId="6" priority="7">
      <formula>ISBLANK(C5)</formula>
    </cfRule>
  </conditionalFormatting>
  <conditionalFormatting sqref="N52:V52">
    <cfRule type="expression" dxfId="5" priority="6">
      <formula>$N$52="Test Shot did not Meet all Requirements for Reporting"</formula>
    </cfRule>
  </conditionalFormatting>
  <conditionalFormatting sqref="O5:Q5 O8:P8 O13:T14 V13:V14 V18:V19 O22:T23 O38 O40 O43 O46 O48:O49">
    <cfRule type="expression" dxfId="4" priority="5">
      <formula>ISBLANK(O5)</formula>
    </cfRule>
  </conditionalFormatting>
  <conditionalFormatting sqref="Z52:AH52">
    <cfRule type="expression" dxfId="3" priority="4">
      <formula>$Z$52="Test Shot did not Meet all Requirements for Reporting"</formula>
    </cfRule>
  </conditionalFormatting>
  <conditionalFormatting sqref="AA5:AC5 AA8:AB8 AA13:AF14 AH13:AH14 AH18:AH19 AA22:AF23 AA38 AA40 AA43 AA46 AA48:AA49">
    <cfRule type="expression" dxfId="2" priority="3">
      <formula>ISBLANK(AA5)</formula>
    </cfRule>
  </conditionalFormatting>
  <conditionalFormatting sqref="AL52:AT52">
    <cfRule type="expression" dxfId="1" priority="2">
      <formula>$AL$52="Test Shot did not Meet all Requirements for Reporting"</formula>
    </cfRule>
  </conditionalFormatting>
  <conditionalFormatting sqref="AM5:AO5 AM8:AN8 AM13:AR14 AT13:AT14 AT18:AT19 AM22:AR23 AM38 AM40 AM43 AM46 AM48:AM49">
    <cfRule type="expression" dxfId="0" priority="1">
      <formula>ISBLANK(AM5)</formula>
    </cfRule>
  </conditionalFormatting>
  <dataValidations count="1">
    <dataValidation type="list" allowBlank="1" showInputMessage="1" showErrorMessage="1" sqref="C23:H23 O23:T23 AA23:AF23 AM23:AR23" xr:uid="{00000000-0002-0000-0300-000000000000}">
      <formula1>$B$60:$B$62</formula1>
    </dataValidation>
  </dataValidations>
  <pageMargins left="0.5" right="0.5" top="0.5" bottom="0.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O37" sqref="O37"/>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Label" staticId="0x010100CC9F8829BDEB9047B07556DC964CD297|859881665" UniqueId="e088987b-16f3-48e2-a220-026263cc5ea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Title </segment>
          <segment type="metadata">Title</segment>
        </label>
      </p:CustomData>
    </p:PolicyItem>
  </p:PolicyItems>
</p:Policy>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BA144142AF552C449A0371147F648608" ma:contentTypeVersion="24" ma:contentTypeDescription="Create a new document." ma:contentTypeScope="" ma:versionID="cf3ef12d5a312cce89d7b525edebac41">
  <xsd:schema xmlns:xsd="http://www.w3.org/2001/XMLSchema" xmlns:xs="http://www.w3.org/2001/XMLSchema" xmlns:p="http://schemas.microsoft.com/office/2006/metadata/properties" xmlns:ns2="19edb3d9-39ce-4dac-a2d4-968dd94171d9" xmlns:ns3="0b1bf7ce-db97-49a3-bf31-21ea835d525c" xmlns:ns4="53112f49-c5bc-4a72-acbf-8da65dbd49ba" xmlns:ns5="http://schemas.microsoft.com/sharepoint/v3/fields" xmlns:ns6="da6a57c1-851c-4853-a93f-8ca72c1a97f5" targetNamespace="http://schemas.microsoft.com/office/2006/metadata/properties" ma:root="true" ma:fieldsID="aa5932ded81c2aa942d3d81b6f90b785" ns2:_="" ns3:_="" ns4:_="" ns5:_="" ns6:_="">
    <xsd:import namespace="19edb3d9-39ce-4dac-a2d4-968dd94171d9"/>
    <xsd:import namespace="0b1bf7ce-db97-49a3-bf31-21ea835d525c"/>
    <xsd:import namespace="53112f49-c5bc-4a72-acbf-8da65dbd49ba"/>
    <xsd:import namespace="http://schemas.microsoft.com/sharepoint/v3/fields"/>
    <xsd:import namespace="da6a57c1-851c-4853-a93f-8ca72c1a97f5"/>
    <xsd:element name="properties">
      <xsd:complexType>
        <xsd:sequence>
          <xsd:element name="documentManagement">
            <xsd:complexType>
              <xsd:all>
                <xsd:element ref="ns2:_dlc_DocId" minOccurs="0"/>
                <xsd:element ref="ns2:_dlc_DocIdUrl" minOccurs="0"/>
                <xsd:element ref="ns2:_dlc_DocIdPersistId" minOccurs="0"/>
                <xsd:element ref="ns3:Approver"/>
                <xsd:element ref="ns3:Document_x0020_Type"/>
                <xsd:element ref="ns3:Process_x0020_Type"/>
                <xsd:element ref="ns3:Reviewer_x0020_Approves" minOccurs="0"/>
                <xsd:element ref="ns3:DLCPolicyLabelValue" minOccurs="0"/>
                <xsd:element ref="ns4:DLCPolicyLabelClientValue" minOccurs="0"/>
                <xsd:element ref="ns4:DLCPolicyLabelLock" minOccurs="0"/>
                <xsd:element ref="ns3:Publish_x0020_Date"/>
                <xsd:element ref="ns5:_Version" minOccurs="0"/>
                <xsd:element ref="ns3:_dlc_Exempt" minOccurs="0"/>
                <xsd:element ref="ns6:Reviewers" minOccurs="0"/>
                <xsd:element ref="ns6: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edb3d9-39ce-4dac-a2d4-968dd94171d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b1bf7ce-db97-49a3-bf31-21ea835d525c" elementFormDefault="qualified">
    <xsd:import namespace="http://schemas.microsoft.com/office/2006/documentManagement/types"/>
    <xsd:import namespace="http://schemas.microsoft.com/office/infopath/2007/PartnerControls"/>
    <xsd:element name="Approver" ma:index="11" ma:displayName="Document Owner" ma:description="Owner of document must review any changes and provide feedback" ma:format="Dropdown" ma:internalName="Approver">
      <xsd:simpleType>
        <xsd:restriction base="dms:Choice">
          <xsd:enumeration value="Afsana Bristow"/>
          <xsd:enumeration value="Ana Filgueras"/>
          <xsd:enumeration value="Ivan Pinto"/>
          <xsd:enumeration value="Nona Hasenfus"/>
          <xsd:enumeration value="Sharon Bowie"/>
          <xsd:enumeration value="Kevin Ferrick"/>
          <xsd:enumeration value="Hamza Hallal"/>
        </xsd:restriction>
      </xsd:simpleType>
    </xsd:element>
    <xsd:element name="Document_x0020_Type" ma:index="12" ma:displayName="Document Type" ma:default="01-Policy" ma:format="Dropdown" ma:internalName="Document_x0020_Type">
      <xsd:simpleType>
        <xsd:restriction base="dms:Choice">
          <xsd:enumeration value="01-Policy"/>
          <xsd:enumeration value="02-Procedures"/>
          <xsd:enumeration value="03-Work Instruction"/>
          <xsd:enumeration value="04-Forms"/>
          <xsd:enumeration value="05-Perforator Documents"/>
        </xsd:restriction>
      </xsd:simpleType>
    </xsd:element>
    <xsd:element name="Process_x0020_Type" ma:index="13" ma:displayName="Process Type" ma:format="Dropdown" ma:internalName="Process_x0020_Type">
      <xsd:simpleType>
        <xsd:restriction base="dms:Choice">
          <xsd:enumeration value="Advisories"/>
          <xsd:enumeration value="Application Process"/>
          <xsd:enumeration value="Audit Assignment Process"/>
          <xsd:enumeration value="Audit Execution Process"/>
          <xsd:enumeration value="Audit Review Process"/>
          <xsd:enumeration value="Competence / Job Descriptions"/>
          <xsd:enumeration value="Legal Agreements"/>
          <xsd:enumeration value="LIF"/>
          <xsd:enumeration value="Program Management"/>
        </xsd:restriction>
      </xsd:simpleType>
    </xsd:element>
    <xsd:element name="Reviewer_x0020_Approves" ma:index="14" nillable="true" ma:displayName="Connected to Database" ma:default="0" ma:internalName="Reviewer_x0020_Approves">
      <xsd:simpleType>
        <xsd:restriction base="dms:Boolean"/>
      </xsd:simpleType>
    </xsd:element>
    <xsd:element name="DLCPolicyLabelValue" ma:index="15" nillable="true" ma:displayName="Label" ma:description="Stores the current value of the label." ma:internalName="DLCPolicyLabelValue" ma:readOnly="true">
      <xsd:simpleType>
        <xsd:restriction base="dms:Note">
          <xsd:maxLength value="255"/>
        </xsd:restriction>
      </xsd:simpleType>
    </xsd:element>
    <xsd:element name="Publish_x0020_Date" ma:index="18" ma:displayName="Approval Date" ma:default="[today]" ma:format="DateOnly" ma:internalName="Publish_x0020_Date">
      <xsd:simpleType>
        <xsd:restriction base="dms:DateTime"/>
      </xsd:simpleType>
    </xsd:element>
    <xsd:element name="_dlc_Exempt" ma:index="23"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112f49-c5bc-4a72-acbf-8da65dbd49ba" elementFormDefault="qualified">
    <xsd:import namespace="http://schemas.microsoft.com/office/2006/documentManagement/types"/>
    <xsd:import namespace="http://schemas.microsoft.com/office/infopath/2007/PartnerControls"/>
    <xsd:element name="DLCPolicyLabelClientValue" ma:index="1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7"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2"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6a57c1-851c-4853-a93f-8ca72c1a97f5" elementFormDefault="qualified">
    <xsd:import namespace="http://schemas.microsoft.com/office/2006/documentManagement/types"/>
    <xsd:import namespace="http://schemas.microsoft.com/office/infopath/2007/PartnerControls"/>
    <xsd:element name="Reviewers" ma:index="24" nillable="true" ma:displayName="Reviewers" ma:list="UserInfo" ma:SharePointGroup="0" ma:internalName="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e" ma:index="25" nillable="true" ma:displayName="Archive" ma:default="0"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LCPolicyLabelLock xmlns="53112f49-c5bc-4a72-acbf-8da65dbd49ba" xsi:nil="true"/>
    <Publish_x0020_Date xmlns="0b1bf7ce-db97-49a3-bf31-21ea835d525c">2022-02-18T05:00:00+00:00</Publish_x0020_Date>
    <_Version xmlns="http://schemas.microsoft.com/sharepoint/v3/fields">3.0</_Version>
    <Process_x0020_Type xmlns="0b1bf7ce-db97-49a3-bf31-21ea835d525c">Audit Execution Process</Process_x0020_Type>
    <Approver xmlns="0b1bf7ce-db97-49a3-bf31-21ea835d525c">Kevin Ferrick</Approver>
    <DLCPolicyLabelClientValue xmlns="53112f49-c5bc-4a72-acbf-8da65dbd49ba">Title </DLCPolicyLabelClientValue>
    <Reviewer_x0020_Approves xmlns="0b1bf7ce-db97-49a3-bf31-21ea835d525c">false</Reviewer_x0020_Approves>
    <Reviewers xmlns="da6a57c1-851c-4853-a93f-8ca72c1a97f5">
      <UserInfo>
        <DisplayName/>
        <AccountId xsi:nil="true"/>
        <AccountType/>
      </UserInfo>
    </Reviewers>
    <Document_x0020_Type xmlns="0b1bf7ce-db97-49a3-bf31-21ea835d525c">05-Perforator Documents</Document_x0020_Type>
    <DLCPolicyLabelValue xmlns="0b1bf7ce-db97-49a3-bf31-21ea835d525c">Title {Title}</DLCPolicyLabelValue>
    <Archive xmlns="da6a57c1-851c-4853-a93f-8ca72c1a97f5">false</Archive>
  </documentManagement>
</p:properties>
</file>

<file path=customXml/itemProps1.xml><?xml version="1.0" encoding="utf-8"?>
<ds:datastoreItem xmlns:ds="http://schemas.openxmlformats.org/officeDocument/2006/customXml" ds:itemID="{03C05737-3876-4F39-8794-3915994B1601}">
  <ds:schemaRefs>
    <ds:schemaRef ds:uri="http://schemas.microsoft.com/sharepoint/v3/contenttype/forms"/>
  </ds:schemaRefs>
</ds:datastoreItem>
</file>

<file path=customXml/itemProps2.xml><?xml version="1.0" encoding="utf-8"?>
<ds:datastoreItem xmlns:ds="http://schemas.openxmlformats.org/officeDocument/2006/customXml" ds:itemID="{2913DF61-485A-4796-8D20-223E30F50E08}">
  <ds:schemaRefs>
    <ds:schemaRef ds:uri="office.server.policy"/>
  </ds:schemaRefs>
</ds:datastoreItem>
</file>

<file path=customXml/itemProps3.xml><?xml version="1.0" encoding="utf-8"?>
<ds:datastoreItem xmlns:ds="http://schemas.openxmlformats.org/officeDocument/2006/customXml" ds:itemID="{3FE11A88-D50C-4169-95BB-77CE8A43813E}">
  <ds:schemaRefs>
    <ds:schemaRef ds:uri="http://schemas.microsoft.com/sharepoint/events"/>
  </ds:schemaRefs>
</ds:datastoreItem>
</file>

<file path=customXml/itemProps4.xml><?xml version="1.0" encoding="utf-8"?>
<ds:datastoreItem xmlns:ds="http://schemas.openxmlformats.org/officeDocument/2006/customXml" ds:itemID="{CA3168B2-5214-4397-AE92-8836C847C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edb3d9-39ce-4dac-a2d4-968dd94171d9"/>
    <ds:schemaRef ds:uri="0b1bf7ce-db97-49a3-bf31-21ea835d525c"/>
    <ds:schemaRef ds:uri="53112f49-c5bc-4a72-acbf-8da65dbd49ba"/>
    <ds:schemaRef ds:uri="http://schemas.microsoft.com/sharepoint/v3/fields"/>
    <ds:schemaRef ds:uri="da6a57c1-851c-4853-a93f-8ca72c1a97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2707B0A-89E6-4C68-980F-BC0768FE89A0}">
  <ds:schemaRefs>
    <ds:schemaRef ds:uri="http://schemas.microsoft.com/office/2006/metadata/properties"/>
    <ds:schemaRef ds:uri="http://schemas.microsoft.com/office/infopath/2007/PartnerControls"/>
    <ds:schemaRef ds:uri="53112f49-c5bc-4a72-acbf-8da65dbd49ba"/>
    <ds:schemaRef ds:uri="0b1bf7ce-db97-49a3-bf31-21ea835d525c"/>
    <ds:schemaRef ds:uri="http://schemas.microsoft.com/sharepoint/v3/fields"/>
    <ds:schemaRef ds:uri="da6a57c1-851c-4853-a93f-8ca72c1a97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Published Data Sheet</vt:lpstr>
      <vt:lpstr>Test Series 1 @1500 PSI</vt:lpstr>
      <vt:lpstr>Test Series 2 @ 5500 PSI</vt:lpstr>
      <vt:lpstr>Test Series 3 @ 9500 PSI</vt:lpstr>
      <vt:lpstr>Invalidated Shots (Ref. Only)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Geerts, Shaun</dc:creator>
  <cp:lastModifiedBy>Hamza Hallal</cp:lastModifiedBy>
  <cp:lastPrinted>2012-12-18T16:16:35Z</cp:lastPrinted>
  <dcterms:created xsi:type="dcterms:W3CDTF">2012-12-03T20:10:50Z</dcterms:created>
  <dcterms:modified xsi:type="dcterms:W3CDTF">2022-11-01T18:27:18Z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0x010100BA144142AF552C449A0371147F648608</vt:lpwstr>
  </property>
</Properties>
</file>